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35" windowWidth="11805" windowHeight="9120" firstSheet="1" activeTab="3"/>
  </bookViews>
  <sheets>
    <sheet name="Schedule" sheetId="1" r:id="rId1"/>
    <sheet name="Income statement" sheetId="2" r:id="rId2"/>
    <sheet name="balance sheet" sheetId="3" r:id="rId3"/>
    <sheet name="equity statement" sheetId="4" r:id="rId4"/>
    <sheet name="key inform" sheetId="5" r:id="rId5"/>
    <sheet name="cash flow statement" sheetId="6" r:id="rId6"/>
  </sheets>
  <definedNames>
    <definedName name="_xlnm.Print_Area" localSheetId="5">'cash flow statement'!$A$1:$E$64</definedName>
    <definedName name="_xlnm.Print_Area" localSheetId="1">'Income statement'!$A$1:$E$38</definedName>
    <definedName name="_xlnm.Print_Area" localSheetId="4">'key inform'!$A$1:$F$30</definedName>
  </definedNames>
  <calcPr fullCalcOnLoad="1"/>
</workbook>
</file>

<file path=xl/sharedStrings.xml><?xml version="1.0" encoding="utf-8"?>
<sst xmlns="http://schemas.openxmlformats.org/spreadsheetml/2006/main" count="216" uniqueCount="169">
  <si>
    <t>CONDENSED CONSOLIDATED INCOME STATEMENTS</t>
  </si>
  <si>
    <t>INDIVIDUAL QUARTER</t>
  </si>
  <si>
    <t>RM’000</t>
  </si>
  <si>
    <t>Revenue</t>
  </si>
  <si>
    <t>Operating expenses</t>
  </si>
  <si>
    <t>Profit from operations</t>
  </si>
  <si>
    <t>Interest expense</t>
  </si>
  <si>
    <t>Interest income</t>
  </si>
  <si>
    <t>Profit before taxation</t>
  </si>
  <si>
    <t>Tax expense</t>
  </si>
  <si>
    <t>Profit after taxation</t>
  </si>
  <si>
    <t>-</t>
  </si>
  <si>
    <t>Net profit for the period</t>
  </si>
  <si>
    <t>Earnings per share (sen):</t>
  </si>
  <si>
    <t xml:space="preserve"> - Basic</t>
  </si>
  <si>
    <t xml:space="preserve"> - Diluted</t>
  </si>
  <si>
    <t>END OF</t>
  </si>
  <si>
    <t>RM'000</t>
  </si>
  <si>
    <t>Property, Plant And Equipment</t>
  </si>
  <si>
    <t>Current Assets</t>
  </si>
  <si>
    <t xml:space="preserve">    Inventories</t>
  </si>
  <si>
    <t xml:space="preserve">    Trade and other receivables</t>
  </si>
  <si>
    <t xml:space="preserve">    Tax recoverable</t>
  </si>
  <si>
    <t xml:space="preserve">    Cash and cash equivalents</t>
  </si>
  <si>
    <t>Less: Current Liabilities</t>
  </si>
  <si>
    <t xml:space="preserve">    Trade and other payables </t>
  </si>
  <si>
    <t xml:space="preserve">    Short term borrowings</t>
  </si>
  <si>
    <t xml:space="preserve">    Provision for taxation</t>
  </si>
  <si>
    <t>Net Current Assets</t>
  </si>
  <si>
    <t xml:space="preserve">  Financed by:-</t>
  </si>
  <si>
    <t>Share Capital</t>
  </si>
  <si>
    <t>Reserves</t>
  </si>
  <si>
    <t>Long Term Borrowings</t>
  </si>
  <si>
    <t>Deferred Taxation</t>
  </si>
  <si>
    <t>Net tangible assets per share (RM)</t>
  </si>
  <si>
    <t>CONDENSED CONSOLIDATED CASH FLOW STATEMENT</t>
  </si>
  <si>
    <t>Operating activities</t>
  </si>
  <si>
    <t>Adjustments for :</t>
  </si>
  <si>
    <t xml:space="preserve">  Interest expense</t>
  </si>
  <si>
    <t xml:space="preserve">  Interest income</t>
  </si>
  <si>
    <t xml:space="preserve">  Other non-cash items</t>
  </si>
  <si>
    <t>Operating profit before working capital changes</t>
  </si>
  <si>
    <t>Changes in working capital :</t>
  </si>
  <si>
    <t xml:space="preserve">  Net change in current assets</t>
  </si>
  <si>
    <t xml:space="preserve">  Net change in current liabilities</t>
  </si>
  <si>
    <t>Cash generated from operations</t>
  </si>
  <si>
    <t xml:space="preserve">  Taxes paid</t>
  </si>
  <si>
    <t>Investing activities</t>
  </si>
  <si>
    <t>Proceeds from bank borrowings</t>
  </si>
  <si>
    <t>Repayment of bank borrowings</t>
  </si>
  <si>
    <t>Interest paid</t>
  </si>
  <si>
    <t>Dividends paid</t>
  </si>
  <si>
    <t>CONDENSED CONSOLIDATED STATEMENT OF CHANGES IN EQUITY</t>
  </si>
  <si>
    <t>Non-Distributable</t>
  </si>
  <si>
    <t>Share Premium</t>
  </si>
  <si>
    <t>Distributable</t>
  </si>
  <si>
    <t>Retained Profits</t>
  </si>
  <si>
    <t>Total</t>
  </si>
  <si>
    <t>At 1 January 2002</t>
  </si>
  <si>
    <t>Dividend</t>
  </si>
  <si>
    <t>TAI KWONG  YOKOHAMA BHD (292788-U)</t>
  </si>
  <si>
    <t>TAI KWONG YOKOHAMA BERHAD</t>
  </si>
  <si>
    <t>(292788 - U)</t>
  </si>
  <si>
    <t>AS AT</t>
  </si>
  <si>
    <t>CURRENT</t>
  </si>
  <si>
    <t>QUARTER</t>
  </si>
  <si>
    <t>30/9/2002</t>
  </si>
  <si>
    <t>PRECEDING</t>
  </si>
  <si>
    <t>FINANCIAL</t>
  </si>
  <si>
    <t>YEAR</t>
  </si>
  <si>
    <t>31/12/2001</t>
  </si>
  <si>
    <t xml:space="preserve">CONDENSED CONSOLIDATED BALANCE SHEET </t>
  </si>
  <si>
    <t xml:space="preserve">Goodwill </t>
  </si>
  <si>
    <t>TO DATE</t>
  </si>
  <si>
    <t xml:space="preserve">CURRENT YEAR </t>
  </si>
  <si>
    <t xml:space="preserve">30/06/2002 </t>
  </si>
  <si>
    <t>30/06/2001</t>
  </si>
  <si>
    <t>30/06/2002</t>
  </si>
  <si>
    <t>SUMMARY OF KEY FINANCIAL INFORMATION</t>
  </si>
  <si>
    <t>INDIVIDUAL PERIOD</t>
  </si>
  <si>
    <t>CUMMULATIVE PERIOD</t>
  </si>
  <si>
    <t>CURRENT YEAR QUARTER</t>
  </si>
  <si>
    <t>PRECEDING YEAR CORRESPONDING QUARTER</t>
  </si>
  <si>
    <t>PRECEDING YEAR CORRESPONDING PERIOD</t>
  </si>
  <si>
    <t>CURRENT YEAR        TO DATE</t>
  </si>
  <si>
    <t>Profit/(Loss) Before Tax</t>
  </si>
  <si>
    <t>Profit/(Loss) After Tax and Minority Interest</t>
  </si>
  <si>
    <t>Profit/(Loss) For The Period</t>
  </si>
  <si>
    <t>Other operating income /(expenses)</t>
  </si>
  <si>
    <t>Reserve On Consolidation</t>
  </si>
  <si>
    <t xml:space="preserve">  Depreciation and Amortisation</t>
  </si>
  <si>
    <t xml:space="preserve">  Interest Income</t>
  </si>
  <si>
    <t>Net Tangible Assets Per Share (RM)</t>
  </si>
  <si>
    <t>Less : FD pledged to bank for credit facility</t>
  </si>
  <si>
    <t>Year 2002</t>
  </si>
  <si>
    <t>Note :</t>
  </si>
  <si>
    <t>Cash and cash equivalents at end of period (excluding FD pledged)</t>
  </si>
  <si>
    <t>Cash and cash equivalents as per Balance Sheet</t>
  </si>
  <si>
    <t>CUMMULATIVE QUARTER</t>
  </si>
  <si>
    <t>CURRENT YEAR TO DATE</t>
  </si>
  <si>
    <t>Less : Minority interests</t>
  </si>
  <si>
    <t>Minority Interests</t>
  </si>
  <si>
    <t>There are no comparative figures as this is the first interim financial report prepared in accordance with MASB 26-Interim Financial Reporting.</t>
  </si>
  <si>
    <t>Share Capital,  Share Premium    and Reserves</t>
  </si>
  <si>
    <t>N/A</t>
  </si>
  <si>
    <t>Equity investment</t>
  </si>
  <si>
    <t>Financing activities</t>
  </si>
  <si>
    <t>Other investment</t>
  </si>
  <si>
    <t>Operating Expenses :</t>
  </si>
  <si>
    <t xml:space="preserve">  Cost of Sales</t>
  </si>
  <si>
    <t xml:space="preserve">  S &amp; D expenses - Variable</t>
  </si>
  <si>
    <t xml:space="preserve">                           - Fixed</t>
  </si>
  <si>
    <t xml:space="preserve">  Admin. Expenses</t>
  </si>
  <si>
    <t xml:space="preserve">  Legal &amp; Professional Expenses</t>
  </si>
  <si>
    <t>Other Operating Income/ (expenses)</t>
  </si>
  <si>
    <t xml:space="preserve">        </t>
  </si>
  <si>
    <t>Less : Other operating expenses</t>
  </si>
  <si>
    <t xml:space="preserve">           Other Income</t>
  </si>
  <si>
    <t>Equity Investment</t>
  </si>
  <si>
    <t>Proceed from disposal of subsidiaries</t>
  </si>
  <si>
    <t>Cost of Acquisition of subsidiaries</t>
  </si>
  <si>
    <t>Proceed from disposal of fixed asset</t>
  </si>
  <si>
    <t>Purchases of fixed assets</t>
  </si>
  <si>
    <t>Other Investment</t>
  </si>
  <si>
    <t>Cash and Cash Equivalents  as per</t>
  </si>
  <si>
    <t>Cash and Bank Balance</t>
  </si>
  <si>
    <t>FD deposit</t>
  </si>
  <si>
    <t>Cash and Cash Equivalents  as B/sheet</t>
  </si>
  <si>
    <t>Bank Overdraft ( Short-term Borrowing)</t>
  </si>
  <si>
    <t>Cashflow statements as at end of period</t>
  </si>
  <si>
    <t>Borrowing and Debt Securities</t>
  </si>
  <si>
    <t>Current - Secured</t>
  </si>
  <si>
    <t xml:space="preserve">                 Bank Overdraft</t>
  </si>
  <si>
    <t xml:space="preserve">                 Bills Payable (BA, RC, ECR)</t>
  </si>
  <si>
    <t xml:space="preserve">                 Term Loan (within 12 mths)</t>
  </si>
  <si>
    <t xml:space="preserve">                 HP Creditors (within 12 mths)</t>
  </si>
  <si>
    <t>Non- Current - Secured</t>
  </si>
  <si>
    <t xml:space="preserve">                 Term Loan ( after 12mths)</t>
  </si>
  <si>
    <t xml:space="preserve">                 HP Creditors (after 12 mths)</t>
  </si>
  <si>
    <t>Appendix A</t>
  </si>
  <si>
    <t>Reference</t>
  </si>
  <si>
    <t>31/12/2002</t>
  </si>
  <si>
    <t>RM</t>
  </si>
  <si>
    <t>30/9/2001</t>
  </si>
  <si>
    <t>INDIV QTR RESULT</t>
  </si>
  <si>
    <t xml:space="preserve">  Interest Expenses PAID</t>
  </si>
  <si>
    <t>31/03/2003</t>
  </si>
  <si>
    <t>31.03.2003</t>
  </si>
  <si>
    <t>31.03.2002</t>
  </si>
  <si>
    <t>31/03/2002</t>
  </si>
  <si>
    <t>(The Condensed Consolidated Income Statements should be read in conjunction with the Annual Financial Report of the Group for the year ended 31 December 2002)</t>
  </si>
  <si>
    <t>(The Condensed Consolidated Balance Sheet should be read in conjunction with the Annual Financial Report of the Group for the year ended 31 December 2002)</t>
  </si>
  <si>
    <t>(The Condensed Consolidated Statement of Changes in Equity should be read in conjunction with the Annual Financial Report of the Group for the year ended 31 December 2002)</t>
  </si>
  <si>
    <t>At 1 January 2003</t>
  </si>
  <si>
    <t>At 31 March 2003</t>
  </si>
  <si>
    <t>(The Condensed Consolidated Cash Flow Statement should be read in conjunction with the Annual Financial Report of the Group for the year ended 31 December 2002)</t>
  </si>
  <si>
    <t>Cash and cash equivalents as at  1 January 2003(excluding FD pledged)</t>
  </si>
  <si>
    <t>Cash and cash equivalents as at 31 March 2003 (excluding FD pledged)</t>
  </si>
  <si>
    <t>Year 2003</t>
  </si>
  <si>
    <t>Net cash generated from financing activities</t>
  </si>
  <si>
    <t>Net decrease in cash and cash equivalents</t>
  </si>
  <si>
    <t>as at 31/3/2003</t>
  </si>
  <si>
    <t>as at 31/12/2002</t>
  </si>
  <si>
    <t>Dividend Per Share (sen)</t>
  </si>
  <si>
    <t>Basic Earnings Per Share (sen)</t>
  </si>
  <si>
    <t>Reserve on consolidation</t>
  </si>
  <si>
    <t>Net cash used in operating activities</t>
  </si>
  <si>
    <t>Net cash used in investing activities</t>
  </si>
  <si>
    <t>At 31 March 2002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</si>
</sst>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#,##0.000"/>
    <numFmt numFmtId="169" formatCode="0_);\(0\)"/>
    <numFmt numFmtId="170" formatCode="00000"/>
    <numFmt numFmtId="171" formatCode="0.0"/>
    <numFmt numFmtId="172" formatCode="0.E+00"/>
    <numFmt numFmtId="173" formatCode="000\-00\-0000"/>
  </numFmts>
  <fonts count="7">
    <font>
      <sz val="10"/>
      <name val="Arial"/>
      <family val="0"/>
    </font>
    <font>
      <b/>
      <sz val="10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1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 wrapText="1"/>
    </xf>
    <xf numFmtId="37" fontId="0" fillId="0" borderId="0" xfId="0" applyNumberFormat="1" applyAlignment="1">
      <alignment horizontal="center"/>
    </xf>
    <xf numFmtId="39" fontId="0" fillId="0" borderId="0" xfId="0" applyNumberFormat="1" applyAlignment="1">
      <alignment horizontal="center"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37" fontId="0" fillId="0" borderId="0" xfId="0" applyNumberFormat="1" applyFill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7" fontId="0" fillId="0" borderId="0" xfId="0" applyNumberFormat="1" applyBorder="1" applyAlignment="1">
      <alignment horizontal="center"/>
    </xf>
    <xf numFmtId="37" fontId="0" fillId="0" borderId="9" xfId="0" applyNumberFormat="1" applyBorder="1" applyAlignment="1">
      <alignment horizontal="center"/>
    </xf>
    <xf numFmtId="37" fontId="0" fillId="0" borderId="1" xfId="0" applyNumberFormat="1" applyBorder="1" applyAlignment="1">
      <alignment horizontal="center"/>
    </xf>
    <xf numFmtId="37" fontId="0" fillId="0" borderId="10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37" fontId="0" fillId="0" borderId="11" xfId="0" applyNumberFormat="1" applyBorder="1" applyAlignment="1">
      <alignment horizontal="center"/>
    </xf>
    <xf numFmtId="0" fontId="0" fillId="0" borderId="0" xfId="0" applyAlignment="1">
      <alignment/>
    </xf>
    <xf numFmtId="43" fontId="0" fillId="0" borderId="0" xfId="15" applyAlignment="1">
      <alignment/>
    </xf>
    <xf numFmtId="166" fontId="0" fillId="0" borderId="0" xfId="15" applyNumberFormat="1" applyAlignment="1">
      <alignment/>
    </xf>
    <xf numFmtId="37" fontId="0" fillId="0" borderId="0" xfId="15" applyNumberFormat="1" applyAlignment="1">
      <alignment horizontal="center"/>
    </xf>
    <xf numFmtId="37" fontId="0" fillId="0" borderId="1" xfId="15" applyNumberFormat="1" applyBorder="1" applyAlignment="1">
      <alignment horizontal="center"/>
    </xf>
    <xf numFmtId="37" fontId="0" fillId="0" borderId="0" xfId="0" applyNumberFormat="1" applyAlignment="1">
      <alignment horizontal="left" wrapText="1"/>
    </xf>
    <xf numFmtId="37" fontId="0" fillId="0" borderId="0" xfId="0" applyNumberFormat="1" applyAlignment="1">
      <alignment horizontal="left"/>
    </xf>
    <xf numFmtId="0" fontId="0" fillId="0" borderId="0" xfId="0" applyBorder="1" applyAlignment="1">
      <alignment horizontal="center"/>
    </xf>
    <xf numFmtId="37" fontId="0" fillId="0" borderId="0" xfId="15" applyNumberFormat="1" applyBorder="1" applyAlignment="1">
      <alignment horizontal="center"/>
    </xf>
    <xf numFmtId="37" fontId="0" fillId="0" borderId="12" xfId="0" applyNumberFormat="1" applyBorder="1" applyAlignment="1">
      <alignment horizontal="center"/>
    </xf>
    <xf numFmtId="37" fontId="0" fillId="0" borderId="13" xfId="0" applyNumberFormat="1" applyBorder="1" applyAlignment="1">
      <alignment horizontal="center"/>
    </xf>
    <xf numFmtId="37" fontId="0" fillId="0" borderId="14" xfId="0" applyNumberForma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/>
    </xf>
    <xf numFmtId="37" fontId="0" fillId="0" borderId="12" xfId="15" applyNumberFormat="1" applyBorder="1" applyAlignment="1">
      <alignment horizontal="center"/>
    </xf>
    <xf numFmtId="37" fontId="0" fillId="0" borderId="14" xfId="15" applyNumberFormat="1" applyBorder="1" applyAlignment="1">
      <alignment horizontal="center"/>
    </xf>
    <xf numFmtId="37" fontId="0" fillId="0" borderId="13" xfId="15" applyNumberFormat="1" applyBorder="1" applyAlignment="1">
      <alignment horizontal="center"/>
    </xf>
    <xf numFmtId="0" fontId="6" fillId="0" borderId="0" xfId="0" applyFont="1" applyAlignment="1">
      <alignment/>
    </xf>
    <xf numFmtId="37" fontId="0" fillId="0" borderId="0" xfId="15" applyNumberFormat="1" applyAlignment="1">
      <alignment/>
    </xf>
    <xf numFmtId="37" fontId="0" fillId="0" borderId="11" xfId="0" applyNumberFormat="1" applyBorder="1" applyAlignment="1">
      <alignment/>
    </xf>
    <xf numFmtId="0" fontId="5" fillId="0" borderId="0" xfId="0" applyFont="1" applyAlignment="1">
      <alignment horizontal="center"/>
    </xf>
    <xf numFmtId="166" fontId="1" fillId="0" borderId="0" xfId="15" applyNumberFormat="1" applyFont="1" applyAlignment="1">
      <alignment/>
    </xf>
    <xf numFmtId="166" fontId="0" fillId="0" borderId="11" xfId="15" applyNumberFormat="1" applyBorder="1" applyAlignment="1">
      <alignment/>
    </xf>
    <xf numFmtId="166" fontId="0" fillId="0" borderId="0" xfId="15" applyNumberFormat="1" applyFont="1" applyAlignment="1">
      <alignment/>
    </xf>
    <xf numFmtId="37" fontId="0" fillId="0" borderId="0" xfId="15" applyNumberFormat="1" applyFont="1" applyBorder="1" applyAlignment="1">
      <alignment horizontal="center"/>
    </xf>
    <xf numFmtId="37" fontId="0" fillId="0" borderId="11" xfId="15" applyNumberFormat="1" applyBorder="1" applyAlignment="1">
      <alignment horizontal="center"/>
    </xf>
    <xf numFmtId="1" fontId="0" fillId="0" borderId="0" xfId="15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workbookViewId="0" topLeftCell="B40">
      <selection activeCell="C50" sqref="C50"/>
    </sheetView>
  </sheetViews>
  <sheetFormatPr defaultColWidth="9.140625" defaultRowHeight="12.75"/>
  <cols>
    <col min="2" max="2" width="39.140625" style="0" bestFit="1" customWidth="1"/>
    <col min="3" max="3" width="11.8515625" style="0" bestFit="1" customWidth="1"/>
    <col min="4" max="4" width="14.421875" style="0" customWidth="1"/>
    <col min="5" max="5" width="13.8515625" style="0" bestFit="1" customWidth="1"/>
    <col min="6" max="6" width="13.140625" style="0" customWidth="1"/>
    <col min="7" max="7" width="12.140625" style="0" customWidth="1"/>
    <col min="8" max="8" width="11.28125" style="0" bestFit="1" customWidth="1"/>
    <col min="9" max="10" width="10.7109375" style="0" bestFit="1" customWidth="1"/>
  </cols>
  <sheetData>
    <row r="1" spans="2:10" ht="15">
      <c r="B1" s="51" t="s">
        <v>139</v>
      </c>
      <c r="C1" s="51"/>
      <c r="D1" s="51"/>
      <c r="I1" s="62" t="s">
        <v>144</v>
      </c>
      <c r="J1" s="62"/>
    </row>
    <row r="2" spans="2:10" ht="15">
      <c r="B2" s="51"/>
      <c r="C2" s="6" t="s">
        <v>146</v>
      </c>
      <c r="D2" s="6" t="s">
        <v>149</v>
      </c>
      <c r="E2" s="6" t="s">
        <v>141</v>
      </c>
      <c r="F2" s="6" t="s">
        <v>70</v>
      </c>
      <c r="G2" s="6" t="s">
        <v>66</v>
      </c>
      <c r="H2" s="6" t="s">
        <v>143</v>
      </c>
      <c r="I2" s="6" t="s">
        <v>141</v>
      </c>
      <c r="J2" s="6" t="s">
        <v>70</v>
      </c>
    </row>
    <row r="3" spans="3:5" ht="12.75">
      <c r="C3" s="6" t="s">
        <v>142</v>
      </c>
      <c r="D3" s="6"/>
      <c r="E3" s="6" t="s">
        <v>142</v>
      </c>
    </row>
    <row r="4" spans="1:4" ht="12.75">
      <c r="A4">
        <v>1</v>
      </c>
      <c r="B4" s="3" t="s">
        <v>108</v>
      </c>
      <c r="C4" s="3"/>
      <c r="D4" s="3"/>
    </row>
    <row r="5" spans="2:8" ht="12.75">
      <c r="B5" t="s">
        <v>109</v>
      </c>
      <c r="C5" s="36">
        <v>12656146</v>
      </c>
      <c r="D5" s="36">
        <v>11064030</v>
      </c>
      <c r="E5" s="52">
        <v>60582824</v>
      </c>
      <c r="F5" s="36">
        <v>44046853</v>
      </c>
      <c r="G5" s="36">
        <v>48354749</v>
      </c>
      <c r="H5" s="36">
        <v>32241971</v>
      </c>
    </row>
    <row r="6" spans="2:8" ht="12.75">
      <c r="B6" t="s">
        <v>110</v>
      </c>
      <c r="C6" s="36">
        <v>695346</v>
      </c>
      <c r="D6" s="36">
        <v>734079</v>
      </c>
      <c r="E6" s="52">
        <v>2645352</v>
      </c>
      <c r="F6" s="36">
        <v>2709963</v>
      </c>
      <c r="G6" s="36">
        <v>2140672</v>
      </c>
      <c r="H6" s="36">
        <v>2507504</v>
      </c>
    </row>
    <row r="7" spans="2:8" ht="12.75">
      <c r="B7" t="s">
        <v>111</v>
      </c>
      <c r="C7" s="36">
        <v>1362435</v>
      </c>
      <c r="D7" s="36">
        <v>1207760</v>
      </c>
      <c r="E7" s="14">
        <v>5418158</v>
      </c>
      <c r="F7" s="36">
        <v>5436694</v>
      </c>
      <c r="G7" s="36">
        <v>4142235</v>
      </c>
      <c r="H7" s="36">
        <v>3820780</v>
      </c>
    </row>
    <row r="8" spans="2:8" ht="12.75">
      <c r="B8" t="s">
        <v>112</v>
      </c>
      <c r="C8" s="36">
        <v>2723552</v>
      </c>
      <c r="D8" s="36">
        <v>2474692</v>
      </c>
      <c r="E8" s="14">
        <v>9998804</v>
      </c>
      <c r="F8" s="36">
        <v>10278406</v>
      </c>
      <c r="G8" s="36">
        <v>7253424</v>
      </c>
      <c r="H8" s="36">
        <v>7542290</v>
      </c>
    </row>
    <row r="9" spans="2:8" ht="12.75">
      <c r="B9" t="s">
        <v>113</v>
      </c>
      <c r="C9" s="36">
        <v>364288</v>
      </c>
      <c r="D9" s="36">
        <v>509826</v>
      </c>
      <c r="E9" s="14">
        <v>1577757</v>
      </c>
      <c r="F9" s="36">
        <v>1217228</v>
      </c>
      <c r="G9" s="36">
        <v>1266058</v>
      </c>
      <c r="H9" s="36">
        <v>607425</v>
      </c>
    </row>
    <row r="10" spans="3:10" ht="13.5" thickBot="1">
      <c r="C10" s="15">
        <f aca="true" t="shared" si="0" ref="C10:H10">SUM(C5:C9)</f>
        <v>17801767</v>
      </c>
      <c r="D10" s="15">
        <f t="shared" si="0"/>
        <v>15990387</v>
      </c>
      <c r="E10" s="15">
        <f t="shared" si="0"/>
        <v>80222895</v>
      </c>
      <c r="F10" s="15">
        <f t="shared" si="0"/>
        <v>63689144</v>
      </c>
      <c r="G10" s="15">
        <f t="shared" si="0"/>
        <v>63157138</v>
      </c>
      <c r="H10" s="15">
        <f t="shared" si="0"/>
        <v>46719970</v>
      </c>
      <c r="I10" s="15">
        <f>+E10-G10</f>
        <v>17065757</v>
      </c>
      <c r="J10" s="15">
        <f>+F10-H10</f>
        <v>16969174</v>
      </c>
    </row>
    <row r="11" spans="3:8" ht="13.5" thickTop="1">
      <c r="C11" s="36"/>
      <c r="D11" s="36"/>
      <c r="E11" s="14"/>
      <c r="F11" s="36"/>
      <c r="G11" s="36"/>
      <c r="H11" s="36"/>
    </row>
    <row r="12" spans="3:8" ht="12.75">
      <c r="C12" s="36"/>
      <c r="D12" s="36"/>
      <c r="E12" s="14"/>
      <c r="F12" s="36"/>
      <c r="G12" s="36"/>
      <c r="H12" s="36"/>
    </row>
    <row r="13" spans="1:8" ht="12.75">
      <c r="A13">
        <v>2</v>
      </c>
      <c r="B13" s="3" t="s">
        <v>114</v>
      </c>
      <c r="C13" s="55"/>
      <c r="D13" s="55"/>
      <c r="E13" s="14"/>
      <c r="F13" s="36"/>
      <c r="G13" s="36"/>
      <c r="H13" s="36"/>
    </row>
    <row r="14" spans="2:8" ht="12.75">
      <c r="B14" t="s">
        <v>117</v>
      </c>
      <c r="C14" s="36">
        <v>132084</v>
      </c>
      <c r="D14" s="36">
        <v>409995</v>
      </c>
      <c r="E14" s="14">
        <v>1086905</v>
      </c>
      <c r="F14" s="36">
        <v>1131342</v>
      </c>
      <c r="G14" s="36">
        <v>853945</v>
      </c>
      <c r="H14" s="36">
        <v>566436</v>
      </c>
    </row>
    <row r="15" spans="2:8" ht="12.75">
      <c r="B15" t="s">
        <v>116</v>
      </c>
      <c r="C15" s="36">
        <v>-109187</v>
      </c>
      <c r="D15" s="57">
        <v>-139478</v>
      </c>
      <c r="E15" s="14">
        <v>-1791899</v>
      </c>
      <c r="F15" s="36">
        <v>-671191</v>
      </c>
      <c r="G15" s="36">
        <v>-812561</v>
      </c>
      <c r="H15" s="36">
        <v>-250741</v>
      </c>
    </row>
    <row r="16" spans="3:10" ht="13.5" thickBot="1">
      <c r="C16" s="15">
        <f aca="true" t="shared" si="1" ref="C16:H16">SUM(C14:C15)</f>
        <v>22897</v>
      </c>
      <c r="D16" s="15">
        <f t="shared" si="1"/>
        <v>270517</v>
      </c>
      <c r="E16" s="15">
        <f t="shared" si="1"/>
        <v>-704994</v>
      </c>
      <c r="F16" s="15">
        <f t="shared" si="1"/>
        <v>460151</v>
      </c>
      <c r="G16" s="15">
        <f t="shared" si="1"/>
        <v>41384</v>
      </c>
      <c r="H16" s="15">
        <f t="shared" si="1"/>
        <v>315695</v>
      </c>
      <c r="I16" s="15">
        <f>+E16-G16</f>
        <v>-746378</v>
      </c>
      <c r="J16" s="15">
        <f>+F16-H16</f>
        <v>144456</v>
      </c>
    </row>
    <row r="17" spans="3:8" ht="13.5" thickTop="1">
      <c r="C17" s="36"/>
      <c r="D17" s="36"/>
      <c r="E17" s="14"/>
      <c r="F17" s="36"/>
      <c r="G17" s="36"/>
      <c r="H17" s="36"/>
    </row>
    <row r="18" spans="1:8" ht="12.75">
      <c r="A18">
        <v>3</v>
      </c>
      <c r="B18" s="3" t="s">
        <v>118</v>
      </c>
      <c r="C18" s="55"/>
      <c r="D18" s="55"/>
      <c r="E18" s="14"/>
      <c r="F18" s="36"/>
      <c r="G18" s="36"/>
      <c r="H18" s="36"/>
    </row>
    <row r="19" spans="2:8" ht="12.75">
      <c r="B19" t="s">
        <v>119</v>
      </c>
      <c r="C19" s="36"/>
      <c r="D19" s="36"/>
      <c r="E19" s="14">
        <v>-2612</v>
      </c>
      <c r="F19" s="36"/>
      <c r="G19" s="36"/>
      <c r="H19" s="36"/>
    </row>
    <row r="20" spans="2:8" ht="12.75">
      <c r="B20" t="s">
        <v>120</v>
      </c>
      <c r="C20" s="36"/>
      <c r="D20" s="36"/>
      <c r="E20" s="14">
        <v>-80000</v>
      </c>
      <c r="F20" s="36"/>
      <c r="G20" s="36"/>
      <c r="H20" s="36"/>
    </row>
    <row r="21" spans="3:8" ht="13.5" thickBot="1">
      <c r="C21" s="36"/>
      <c r="D21" s="36"/>
      <c r="E21" s="15">
        <f>SUM(E19:E20)</f>
        <v>-82612</v>
      </c>
      <c r="F21" s="36"/>
      <c r="G21" s="36"/>
      <c r="H21" s="36"/>
    </row>
    <row r="22" spans="3:8" ht="13.5" thickTop="1">
      <c r="C22" s="36"/>
      <c r="D22" s="36"/>
      <c r="E22" s="14"/>
      <c r="F22" s="36"/>
      <c r="G22" s="36"/>
      <c r="H22" s="36"/>
    </row>
    <row r="23" spans="1:8" ht="12.75">
      <c r="A23">
        <v>4</v>
      </c>
      <c r="B23" s="3" t="s">
        <v>123</v>
      </c>
      <c r="C23" s="55"/>
      <c r="D23" s="55"/>
      <c r="E23" s="14"/>
      <c r="F23" s="36"/>
      <c r="G23" s="36"/>
      <c r="H23" s="36"/>
    </row>
    <row r="24" spans="2:8" ht="12.75">
      <c r="B24" t="s">
        <v>121</v>
      </c>
      <c r="C24" s="36"/>
      <c r="D24" s="36"/>
      <c r="E24" s="14">
        <v>-176190</v>
      </c>
      <c r="F24" s="36"/>
      <c r="G24" s="36"/>
      <c r="H24" s="36"/>
    </row>
    <row r="25" spans="2:8" ht="12.75">
      <c r="B25" t="s">
        <v>122</v>
      </c>
      <c r="C25" s="36"/>
      <c r="D25" s="36"/>
      <c r="E25" s="14">
        <v>1703434</v>
      </c>
      <c r="F25" s="36"/>
      <c r="G25" s="36"/>
      <c r="H25" s="36"/>
    </row>
    <row r="26" spans="3:8" ht="13.5" thickBot="1">
      <c r="C26" s="36"/>
      <c r="D26" s="36"/>
      <c r="E26" s="15">
        <f>SUM(E24:E25)</f>
        <v>1527244</v>
      </c>
      <c r="F26" s="36"/>
      <c r="G26" s="36"/>
      <c r="H26" s="36"/>
    </row>
    <row r="27" spans="3:8" ht="13.5" thickTop="1">
      <c r="C27" s="36"/>
      <c r="D27" s="36"/>
      <c r="E27" s="14"/>
      <c r="F27" s="36"/>
      <c r="G27" s="36"/>
      <c r="H27" s="36"/>
    </row>
    <row r="28" spans="1:8" ht="12.75">
      <c r="A28">
        <v>5</v>
      </c>
      <c r="B28" s="3" t="s">
        <v>124</v>
      </c>
      <c r="C28" s="55"/>
      <c r="D28" s="55"/>
      <c r="E28" s="14"/>
      <c r="F28" s="36"/>
      <c r="G28" s="36"/>
      <c r="H28" s="36"/>
    </row>
    <row r="29" spans="2:8" ht="12.75">
      <c r="B29" s="3" t="s">
        <v>129</v>
      </c>
      <c r="C29" s="55"/>
      <c r="D29" s="55"/>
      <c r="E29" s="14"/>
      <c r="F29" s="36"/>
      <c r="G29" s="36"/>
      <c r="H29" s="36"/>
    </row>
    <row r="30" spans="3:8" ht="12.75">
      <c r="C30" s="36"/>
      <c r="D30" s="36"/>
      <c r="E30" s="14"/>
      <c r="F30" s="36"/>
      <c r="G30" s="36"/>
      <c r="H30" s="36"/>
    </row>
    <row r="31" spans="2:8" ht="12.75">
      <c r="B31" t="s">
        <v>125</v>
      </c>
      <c r="C31" s="36">
        <v>2603234</v>
      </c>
      <c r="D31" s="36">
        <v>2649207</v>
      </c>
      <c r="E31" s="14">
        <v>3187090</v>
      </c>
      <c r="F31" s="36"/>
      <c r="G31" s="36"/>
      <c r="H31" s="36"/>
    </row>
    <row r="32" spans="2:8" ht="12.75">
      <c r="B32" t="s">
        <v>126</v>
      </c>
      <c r="C32" s="56">
        <v>14204</v>
      </c>
      <c r="D32" s="56">
        <v>3305968</v>
      </c>
      <c r="E32" s="53">
        <v>2014204</v>
      </c>
      <c r="F32" s="36"/>
      <c r="G32" s="36"/>
      <c r="H32" s="36"/>
    </row>
    <row r="33" spans="2:8" ht="12.75">
      <c r="B33" s="47" t="s">
        <v>127</v>
      </c>
      <c r="C33" s="14">
        <f>SUM(C31:C32)</f>
        <v>2617438</v>
      </c>
      <c r="D33" s="14">
        <f>SUM(D31:D32)</f>
        <v>5955175</v>
      </c>
      <c r="E33" s="14">
        <f>SUM(E31:E32)</f>
        <v>5201294</v>
      </c>
      <c r="F33" s="36"/>
      <c r="G33" s="36"/>
      <c r="H33" s="36"/>
    </row>
    <row r="34" spans="3:8" ht="12.75">
      <c r="C34" s="36"/>
      <c r="D34" s="36"/>
      <c r="E34" s="14"/>
      <c r="F34" s="36"/>
      <c r="G34" s="36"/>
      <c r="H34" s="36"/>
    </row>
    <row r="35" spans="2:8" ht="12.75">
      <c r="B35" t="s">
        <v>128</v>
      </c>
      <c r="C35" s="36">
        <v>-17551447</v>
      </c>
      <c r="D35" s="36">
        <v>-14335432</v>
      </c>
      <c r="E35" s="14">
        <v>-15751497</v>
      </c>
      <c r="F35" s="36"/>
      <c r="G35" s="36"/>
      <c r="H35" s="36"/>
    </row>
    <row r="36" spans="3:8" ht="13.5" thickBot="1">
      <c r="C36" s="15">
        <f>+C33+C35</f>
        <v>-14934009</v>
      </c>
      <c r="D36" s="15">
        <f>+D33+D35</f>
        <v>-8380257</v>
      </c>
      <c r="E36" s="15">
        <f>+E33+E35</f>
        <v>-10550203</v>
      </c>
      <c r="F36" s="36"/>
      <c r="G36" s="36"/>
      <c r="H36" s="36"/>
    </row>
    <row r="37" spans="3:8" ht="13.5" thickTop="1">
      <c r="C37" s="36"/>
      <c r="D37" s="36"/>
      <c r="E37" s="14"/>
      <c r="F37" s="36"/>
      <c r="G37" s="36"/>
      <c r="H37" s="36"/>
    </row>
    <row r="38" spans="1:8" ht="12.75">
      <c r="A38">
        <v>6</v>
      </c>
      <c r="B38" s="3" t="s">
        <v>130</v>
      </c>
      <c r="C38" s="55"/>
      <c r="D38" s="55"/>
      <c r="E38" s="14"/>
      <c r="F38" s="36"/>
      <c r="G38" s="36"/>
      <c r="H38" s="36"/>
    </row>
    <row r="39" spans="3:8" ht="12.75">
      <c r="C39" s="36"/>
      <c r="D39" s="36"/>
      <c r="E39" s="14"/>
      <c r="F39" s="36"/>
      <c r="G39" s="36"/>
      <c r="H39" s="36"/>
    </row>
    <row r="40" spans="2:8" ht="12.75">
      <c r="B40" t="s">
        <v>131</v>
      </c>
      <c r="C40" s="36"/>
      <c r="D40" s="36"/>
      <c r="E40" s="14"/>
      <c r="F40" s="36"/>
      <c r="G40" s="36"/>
      <c r="H40" s="36"/>
    </row>
    <row r="41" spans="2:8" ht="12.75">
      <c r="B41" t="s">
        <v>132</v>
      </c>
      <c r="C41" s="36">
        <v>17551447</v>
      </c>
      <c r="D41" s="36">
        <v>14335432</v>
      </c>
      <c r="E41" s="14">
        <v>15751497</v>
      </c>
      <c r="F41" s="36"/>
      <c r="G41" s="36"/>
      <c r="H41" s="36"/>
    </row>
    <row r="42" spans="2:8" ht="12.75">
      <c r="B42" t="s">
        <v>133</v>
      </c>
      <c r="C42" s="36">
        <v>18661749</v>
      </c>
      <c r="D42" s="36">
        <v>16800118</v>
      </c>
      <c r="E42" s="14">
        <v>17005137</v>
      </c>
      <c r="F42" s="36"/>
      <c r="G42" s="36"/>
      <c r="H42" s="36"/>
    </row>
    <row r="43" spans="2:8" ht="12.75">
      <c r="B43" t="s">
        <v>134</v>
      </c>
      <c r="C43" s="36">
        <v>2473721</v>
      </c>
      <c r="D43" s="36">
        <v>2433516</v>
      </c>
      <c r="E43" s="14">
        <v>2602718</v>
      </c>
      <c r="F43" s="36"/>
      <c r="G43" s="36"/>
      <c r="H43" s="36"/>
    </row>
    <row r="44" spans="2:8" ht="12.75">
      <c r="B44" t="s">
        <v>135</v>
      </c>
      <c r="C44" s="36">
        <v>730244</v>
      </c>
      <c r="D44" s="36">
        <v>424075</v>
      </c>
      <c r="E44" s="14">
        <v>750224</v>
      </c>
      <c r="F44" s="36"/>
      <c r="G44" s="36"/>
      <c r="H44" s="36"/>
    </row>
    <row r="45" spans="3:8" ht="13.5" thickBot="1">
      <c r="C45" s="15">
        <f>SUM(C41:C44)</f>
        <v>39417161</v>
      </c>
      <c r="D45" s="15">
        <f>SUM(D41:D44)</f>
        <v>33993141</v>
      </c>
      <c r="E45" s="15">
        <f>SUM(E41:E44)</f>
        <v>36109576</v>
      </c>
      <c r="F45" s="36"/>
      <c r="G45" s="36"/>
      <c r="H45" s="36"/>
    </row>
    <row r="46" spans="3:8" ht="13.5" thickTop="1">
      <c r="C46" s="36"/>
      <c r="D46" s="36"/>
      <c r="E46" s="14"/>
      <c r="F46" s="36"/>
      <c r="G46" s="36"/>
      <c r="H46" s="36"/>
    </row>
    <row r="47" spans="2:8" ht="12.75">
      <c r="B47" t="s">
        <v>136</v>
      </c>
      <c r="C47" s="36"/>
      <c r="D47" s="36"/>
      <c r="E47" s="14"/>
      <c r="F47" s="36"/>
      <c r="G47" s="36"/>
      <c r="H47" s="36"/>
    </row>
    <row r="48" spans="2:8" ht="12.75">
      <c r="B48" t="s">
        <v>137</v>
      </c>
      <c r="C48" s="36">
        <v>2363885</v>
      </c>
      <c r="D48" s="36">
        <v>2775485</v>
      </c>
      <c r="E48" s="14">
        <v>2946846</v>
      </c>
      <c r="F48" s="36"/>
      <c r="G48" s="36"/>
      <c r="H48" s="36"/>
    </row>
    <row r="49" spans="2:8" ht="12.75">
      <c r="B49" t="s">
        <v>138</v>
      </c>
      <c r="C49" s="36">
        <v>1273250</v>
      </c>
      <c r="D49" s="36">
        <v>805390</v>
      </c>
      <c r="E49" s="14">
        <v>1351170</v>
      </c>
      <c r="F49" s="36"/>
      <c r="G49" s="36"/>
      <c r="H49" s="36"/>
    </row>
    <row r="50" spans="3:8" ht="13.5" thickBot="1">
      <c r="C50" s="15">
        <f>SUM(C48:C49)</f>
        <v>3637135</v>
      </c>
      <c r="D50" s="15">
        <f>SUM(D48:D49)</f>
        <v>3580875</v>
      </c>
      <c r="E50" s="15">
        <f>SUM(E48:E49)</f>
        <v>4298016</v>
      </c>
      <c r="F50" s="36"/>
      <c r="G50" s="36"/>
      <c r="H50" s="36"/>
    </row>
    <row r="51" spans="3:8" ht="13.5" thickTop="1">
      <c r="C51" s="36"/>
      <c r="D51" s="36"/>
      <c r="E51" s="14"/>
      <c r="F51" s="36"/>
      <c r="G51" s="36"/>
      <c r="H51" s="36"/>
    </row>
    <row r="52" spans="3:8" ht="12.75">
      <c r="C52" s="36"/>
      <c r="D52" s="36"/>
      <c r="F52" s="36"/>
      <c r="G52" s="36"/>
      <c r="H52" s="36"/>
    </row>
    <row r="53" spans="3:8" ht="12.75">
      <c r="C53" s="36"/>
      <c r="D53" s="36"/>
      <c r="F53" s="36"/>
      <c r="G53" s="36"/>
      <c r="H53" s="36"/>
    </row>
    <row r="54" spans="3:8" ht="12.75">
      <c r="C54" s="36"/>
      <c r="D54" s="36"/>
      <c r="F54" s="36"/>
      <c r="G54" s="36"/>
      <c r="H54" s="36"/>
    </row>
    <row r="55" spans="3:8" ht="12.75">
      <c r="C55" s="36"/>
      <c r="D55" s="36"/>
      <c r="F55" s="36"/>
      <c r="G55" s="36"/>
      <c r="H55" s="36"/>
    </row>
    <row r="56" spans="3:8" ht="12.75">
      <c r="C56" s="36"/>
      <c r="D56" s="36"/>
      <c r="F56" s="36"/>
      <c r="G56" s="36"/>
      <c r="H56" s="36"/>
    </row>
    <row r="57" spans="3:8" ht="12.75">
      <c r="C57" s="36"/>
      <c r="D57" s="36"/>
      <c r="F57" s="36"/>
      <c r="G57" s="36"/>
      <c r="H57" s="36"/>
    </row>
    <row r="58" spans="3:8" ht="12.75">
      <c r="C58" s="36"/>
      <c r="D58" s="36"/>
      <c r="F58" s="36"/>
      <c r="G58" s="36"/>
      <c r="H58" s="36"/>
    </row>
    <row r="59" spans="3:8" ht="12.75">
      <c r="C59" s="36"/>
      <c r="D59" s="36"/>
      <c r="F59" s="36"/>
      <c r="G59" s="36"/>
      <c r="H59" s="36"/>
    </row>
    <row r="60" spans="3:8" ht="12.75">
      <c r="C60" s="36"/>
      <c r="D60" s="36"/>
      <c r="F60" s="36"/>
      <c r="G60" s="36"/>
      <c r="H60" s="36"/>
    </row>
    <row r="61" spans="3:8" ht="12.75">
      <c r="C61" s="36"/>
      <c r="D61" s="36"/>
      <c r="F61" s="36"/>
      <c r="G61" s="36"/>
      <c r="H61" s="36"/>
    </row>
    <row r="62" spans="3:8" ht="12.75">
      <c r="C62" s="36"/>
      <c r="D62" s="36"/>
      <c r="F62" s="36"/>
      <c r="G62" s="36"/>
      <c r="H62" s="36"/>
    </row>
    <row r="63" spans="3:8" ht="12.75">
      <c r="C63" s="36"/>
      <c r="D63" s="36"/>
      <c r="F63" s="36"/>
      <c r="G63" s="36"/>
      <c r="H63" s="36"/>
    </row>
    <row r="64" spans="3:8" ht="12.75">
      <c r="C64" s="36"/>
      <c r="D64" s="36"/>
      <c r="F64" s="36"/>
      <c r="G64" s="36"/>
      <c r="H64" s="36"/>
    </row>
    <row r="65" spans="3:8" ht="12.75">
      <c r="C65" s="36"/>
      <c r="D65" s="36"/>
      <c r="F65" s="36"/>
      <c r="G65" s="36"/>
      <c r="H65" s="36"/>
    </row>
    <row r="66" spans="3:8" ht="12.75">
      <c r="C66" s="36"/>
      <c r="D66" s="36"/>
      <c r="F66" s="36"/>
      <c r="G66" s="36"/>
      <c r="H66" s="36"/>
    </row>
    <row r="67" spans="3:8" ht="12.75">
      <c r="C67" s="36"/>
      <c r="D67" s="36"/>
      <c r="F67" s="36"/>
      <c r="G67" s="36"/>
      <c r="H67" s="36"/>
    </row>
    <row r="68" spans="3:8" ht="12.75">
      <c r="C68" s="36"/>
      <c r="D68" s="36"/>
      <c r="F68" s="36"/>
      <c r="G68" s="36"/>
      <c r="H68" s="36"/>
    </row>
    <row r="69" spans="3:8" ht="12.75">
      <c r="C69" s="36"/>
      <c r="D69" s="36"/>
      <c r="F69" s="36"/>
      <c r="G69" s="36"/>
      <c r="H69" s="36"/>
    </row>
    <row r="70" spans="3:8" ht="12.75">
      <c r="C70" s="36"/>
      <c r="D70" s="36"/>
      <c r="F70" s="36"/>
      <c r="G70" s="36"/>
      <c r="H70" s="36"/>
    </row>
    <row r="71" ht="12.75">
      <c r="F71" s="36"/>
    </row>
    <row r="72" ht="12.75">
      <c r="F72" s="36"/>
    </row>
    <row r="73" ht="12.75">
      <c r="F73" s="36"/>
    </row>
    <row r="74" ht="12.75">
      <c r="F74" s="36"/>
    </row>
    <row r="75" ht="12.75">
      <c r="F75" s="36"/>
    </row>
    <row r="76" ht="12.75">
      <c r="F76" s="36"/>
    </row>
    <row r="77" ht="12.75">
      <c r="F77" s="36"/>
    </row>
    <row r="78" ht="12.75">
      <c r="F78" s="36"/>
    </row>
    <row r="79" ht="12.75">
      <c r="F79" s="36"/>
    </row>
    <row r="80" ht="12.75">
      <c r="F80" s="36"/>
    </row>
    <row r="81" ht="12.75">
      <c r="F81" s="36"/>
    </row>
    <row r="82" ht="12.75">
      <c r="F82" s="36"/>
    </row>
    <row r="83" ht="12.75">
      <c r="F83" s="36"/>
    </row>
    <row r="84" ht="12.75">
      <c r="F84" s="36"/>
    </row>
    <row r="85" ht="12.75">
      <c r="F85" s="36"/>
    </row>
    <row r="86" ht="12.75">
      <c r="F86" s="36"/>
    </row>
    <row r="87" ht="12.75">
      <c r="F87" s="36"/>
    </row>
    <row r="88" ht="12.75">
      <c r="F88" s="36"/>
    </row>
    <row r="89" ht="12.75">
      <c r="F89" s="36"/>
    </row>
    <row r="90" ht="12.75">
      <c r="F90" s="36"/>
    </row>
    <row r="91" ht="12.75">
      <c r="F91" s="36"/>
    </row>
    <row r="92" ht="12.75">
      <c r="F92" s="36"/>
    </row>
  </sheetData>
  <mergeCells count="1">
    <mergeCell ref="I1:J1"/>
  </mergeCells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workbookViewId="0" topLeftCell="A25">
      <selection activeCell="A22" sqref="A22"/>
    </sheetView>
  </sheetViews>
  <sheetFormatPr defaultColWidth="9.140625" defaultRowHeight="12.75"/>
  <cols>
    <col min="1" max="1" width="21.421875" style="0" customWidth="1"/>
    <col min="2" max="2" width="13.28125" style="0" customWidth="1"/>
    <col min="3" max="3" width="18.140625" style="0" customWidth="1"/>
    <col min="4" max="4" width="12.140625" style="0" customWidth="1"/>
    <col min="5" max="5" width="18.00390625" style="0" customWidth="1"/>
  </cols>
  <sheetData>
    <row r="1" ht="20.25">
      <c r="A1" s="8" t="s">
        <v>60</v>
      </c>
    </row>
    <row r="2" ht="12.75">
      <c r="A2" s="3"/>
    </row>
    <row r="3" ht="12.75">
      <c r="A3" s="3" t="s">
        <v>0</v>
      </c>
    </row>
    <row r="4" ht="12.75">
      <c r="F4" s="54" t="s">
        <v>140</v>
      </c>
    </row>
    <row r="5" spans="2:6" ht="12.75">
      <c r="B5" s="63" t="s">
        <v>1</v>
      </c>
      <c r="C5" s="63"/>
      <c r="D5" s="63" t="s">
        <v>98</v>
      </c>
      <c r="E5" s="63"/>
      <c r="F5" s="1"/>
    </row>
    <row r="6" spans="2:6" ht="12.75">
      <c r="B6" s="65" t="s">
        <v>81</v>
      </c>
      <c r="C6" s="66" t="s">
        <v>82</v>
      </c>
      <c r="D6" s="67" t="s">
        <v>99</v>
      </c>
      <c r="E6" s="66" t="s">
        <v>83</v>
      </c>
      <c r="F6" s="1"/>
    </row>
    <row r="7" spans="2:6" ht="12.75">
      <c r="B7" s="65"/>
      <c r="C7" s="66"/>
      <c r="D7" s="67"/>
      <c r="E7" s="66"/>
      <c r="F7" s="1"/>
    </row>
    <row r="8" spans="2:6" ht="12.75">
      <c r="B8" s="65"/>
      <c r="C8" s="66"/>
      <c r="D8" s="67"/>
      <c r="E8" s="66"/>
      <c r="F8" s="1"/>
    </row>
    <row r="9" spans="2:6" ht="12.75">
      <c r="B9" s="16" t="s">
        <v>147</v>
      </c>
      <c r="C9" s="6" t="s">
        <v>148</v>
      </c>
      <c r="D9" s="6" t="str">
        <f>+B9</f>
        <v>31.03.2003</v>
      </c>
      <c r="E9" s="6" t="str">
        <f>+C9</f>
        <v>31.03.2002</v>
      </c>
      <c r="F9" s="1"/>
    </row>
    <row r="10" spans="2:6" ht="12.75">
      <c r="B10" s="6" t="s">
        <v>2</v>
      </c>
      <c r="C10" s="6" t="s">
        <v>2</v>
      </c>
      <c r="D10" s="6" t="s">
        <v>2</v>
      </c>
      <c r="E10" s="6" t="s">
        <v>2</v>
      </c>
      <c r="F10" s="1"/>
    </row>
    <row r="12" spans="1:6" ht="12.75">
      <c r="A12" t="s">
        <v>3</v>
      </c>
      <c r="B12" s="12">
        <f>+D12</f>
        <v>20214.624</v>
      </c>
      <c r="C12" s="12">
        <f>+E12</f>
        <v>17666.606</v>
      </c>
      <c r="D12" s="12">
        <v>20214.624</v>
      </c>
      <c r="E12" s="12">
        <v>17666.606</v>
      </c>
      <c r="F12" s="1"/>
    </row>
    <row r="13" spans="2:6" ht="12.75">
      <c r="B13" s="12"/>
      <c r="C13" s="12"/>
      <c r="D13" s="12"/>
      <c r="E13" s="12"/>
      <c r="F13" s="1"/>
    </row>
    <row r="14" spans="1:6" ht="12.75">
      <c r="A14" t="s">
        <v>4</v>
      </c>
      <c r="B14" s="12">
        <f>+D14</f>
        <v>-17801.767</v>
      </c>
      <c r="C14" s="12">
        <f>+E14</f>
        <v>-15990.387</v>
      </c>
      <c r="D14" s="12">
        <f>+Schedule!C10/1000*-1</f>
        <v>-17801.767</v>
      </c>
      <c r="E14" s="12">
        <f>+Schedule!D10/1000*-1</f>
        <v>-15990.387</v>
      </c>
      <c r="F14" s="1">
        <v>1</v>
      </c>
    </row>
    <row r="15" spans="1:6" ht="12.75">
      <c r="A15" s="64" t="s">
        <v>88</v>
      </c>
      <c r="B15" s="12">
        <f>+D15</f>
        <v>22.897</v>
      </c>
      <c r="C15" s="17">
        <f>+E15</f>
        <v>270.517</v>
      </c>
      <c r="D15" s="12">
        <f>+Schedule!C16/1000</f>
        <v>22.897</v>
      </c>
      <c r="E15" s="17">
        <f>+Schedule!D16/1000</f>
        <v>270.517</v>
      </c>
      <c r="F15" s="1">
        <v>2</v>
      </c>
    </row>
    <row r="16" spans="1:6" ht="12.75">
      <c r="A16" s="64"/>
      <c r="B16" s="12"/>
      <c r="C16" s="17"/>
      <c r="D16" s="12"/>
      <c r="E16" s="17"/>
      <c r="F16" s="1"/>
    </row>
    <row r="17" spans="2:6" ht="12.75">
      <c r="B17" s="33"/>
      <c r="C17" s="33"/>
      <c r="D17" s="33"/>
      <c r="E17" s="33"/>
      <c r="F17" s="1"/>
    </row>
    <row r="18" spans="1:6" ht="12.75">
      <c r="A18" t="s">
        <v>5</v>
      </c>
      <c r="B18" s="12">
        <f>+B12+B14+B15</f>
        <v>2435.754</v>
      </c>
      <c r="C18" s="12">
        <f>+C12+C14+C15</f>
        <v>1946.7359999999992</v>
      </c>
      <c r="D18" s="12">
        <f>+D12+D14+D15</f>
        <v>2435.754</v>
      </c>
      <c r="E18" s="12">
        <f>+E12+E14+E15</f>
        <v>1946.7359999999992</v>
      </c>
      <c r="F18" s="2"/>
    </row>
    <row r="19" spans="2:6" ht="12.75">
      <c r="B19" s="12"/>
      <c r="C19" s="12"/>
      <c r="D19" s="12"/>
      <c r="E19" s="12"/>
      <c r="F19" s="1"/>
    </row>
    <row r="20" spans="1:6" ht="12.75">
      <c r="A20" t="s">
        <v>6</v>
      </c>
      <c r="B20" s="12">
        <f>+D20</f>
        <v>-681.359</v>
      </c>
      <c r="C20" s="12">
        <f>+E20</f>
        <v>-760.994</v>
      </c>
      <c r="D20" s="12">
        <v>-681.359</v>
      </c>
      <c r="E20" s="12">
        <v>-760.994</v>
      </c>
      <c r="F20" s="1"/>
    </row>
    <row r="21" spans="1:6" ht="12.75">
      <c r="A21" t="s">
        <v>7</v>
      </c>
      <c r="B21" s="12">
        <f>+D21</f>
        <v>247.005</v>
      </c>
      <c r="C21" s="12">
        <f>+E21</f>
        <v>404.716</v>
      </c>
      <c r="D21" s="12">
        <v>247.005</v>
      </c>
      <c r="E21" s="12">
        <v>404.716</v>
      </c>
      <c r="F21" s="1"/>
    </row>
    <row r="22" spans="2:6" ht="12.75">
      <c r="B22" s="33"/>
      <c r="C22" s="33"/>
      <c r="D22" s="33"/>
      <c r="E22" s="33"/>
      <c r="F22" s="1"/>
    </row>
    <row r="23" spans="1:6" ht="12.75">
      <c r="A23" t="s">
        <v>8</v>
      </c>
      <c r="B23" s="12">
        <f>+B18+B20+B21</f>
        <v>2001.4</v>
      </c>
      <c r="C23" s="12">
        <f>+C18+C20+C21</f>
        <v>1590.4579999999992</v>
      </c>
      <c r="D23" s="12">
        <f>+D18+D20+D21</f>
        <v>2001.4</v>
      </c>
      <c r="E23" s="12">
        <f>+E18+E20+E21</f>
        <v>1590.4579999999992</v>
      </c>
      <c r="F23" s="2"/>
    </row>
    <row r="24" spans="2:6" ht="12.75">
      <c r="B24" s="12"/>
      <c r="C24" s="12"/>
      <c r="D24" s="12"/>
      <c r="E24" s="12"/>
      <c r="F24" s="1"/>
    </row>
    <row r="25" spans="1:6" ht="12.75">
      <c r="A25" t="s">
        <v>9</v>
      </c>
      <c r="B25" s="12">
        <f>+D25</f>
        <v>-592.995</v>
      </c>
      <c r="C25" s="12">
        <f>+E25</f>
        <v>-465</v>
      </c>
      <c r="D25" s="12">
        <f>-742.995+150</f>
        <v>-592.995</v>
      </c>
      <c r="E25" s="12">
        <v>-465</v>
      </c>
      <c r="F25" s="1"/>
    </row>
    <row r="26" spans="2:6" ht="12.75">
      <c r="B26" s="33"/>
      <c r="C26" s="33"/>
      <c r="D26" s="33"/>
      <c r="E26" s="33"/>
      <c r="F26" s="1"/>
    </row>
    <row r="27" spans="1:6" ht="12.75">
      <c r="A27" t="s">
        <v>10</v>
      </c>
      <c r="B27" s="12">
        <f>+B23+B25</f>
        <v>1408.4050000000002</v>
      </c>
      <c r="C27" s="12">
        <f>+C23+C25</f>
        <v>1125.4579999999992</v>
      </c>
      <c r="D27" s="12">
        <f>+D23+D25</f>
        <v>1408.4050000000002</v>
      </c>
      <c r="E27" s="12">
        <f>+E23+E25</f>
        <v>1125.4579999999992</v>
      </c>
      <c r="F27" s="2"/>
    </row>
    <row r="28" spans="2:6" ht="12.75">
      <c r="B28" s="12"/>
      <c r="C28" s="12"/>
      <c r="D28" s="12"/>
      <c r="E28" s="12"/>
      <c r="F28" s="1"/>
    </row>
    <row r="29" spans="1:6" ht="12.75">
      <c r="A29" t="s">
        <v>100</v>
      </c>
      <c r="B29" s="12">
        <f>+D29</f>
        <v>-23.192</v>
      </c>
      <c r="C29" s="12">
        <f>+E29</f>
        <v>-34.055</v>
      </c>
      <c r="D29" s="12">
        <v>-23.192</v>
      </c>
      <c r="E29" s="12">
        <v>-34.055</v>
      </c>
      <c r="F29" s="1"/>
    </row>
    <row r="30" spans="2:6" ht="12.75">
      <c r="B30" s="12"/>
      <c r="C30" s="12"/>
      <c r="D30" s="12"/>
      <c r="E30" s="12"/>
      <c r="F30" s="1"/>
    </row>
    <row r="31" spans="1:6" ht="13.5" thickBot="1">
      <c r="A31" t="s">
        <v>12</v>
      </c>
      <c r="B31" s="29">
        <f>+B27+B29</f>
        <v>1385.2130000000002</v>
      </c>
      <c r="C31" s="29">
        <f>+C27+C29</f>
        <v>1091.402999999999</v>
      </c>
      <c r="D31" s="29">
        <f>+D27+D29</f>
        <v>1385.2130000000002</v>
      </c>
      <c r="E31" s="29">
        <f>+E27+E29</f>
        <v>1091.402999999999</v>
      </c>
      <c r="F31" s="2"/>
    </row>
    <row r="32" spans="2:6" ht="13.5" thickTop="1">
      <c r="B32" s="1"/>
      <c r="C32" s="1"/>
      <c r="D32" s="12"/>
      <c r="E32" s="1"/>
      <c r="F32" s="1"/>
    </row>
    <row r="33" spans="1:6" ht="12.75">
      <c r="A33" t="s">
        <v>13</v>
      </c>
      <c r="B33" s="1"/>
      <c r="C33" s="1"/>
      <c r="D33" s="1"/>
      <c r="E33" s="1"/>
      <c r="F33" s="1"/>
    </row>
    <row r="34" spans="1:6" ht="12.75">
      <c r="A34" t="s">
        <v>14</v>
      </c>
      <c r="B34" s="13">
        <f>+B31/19800*100</f>
        <v>6.9960252525252535</v>
      </c>
      <c r="C34" s="13">
        <f>+C31/19800*100</f>
        <v>5.512136363636359</v>
      </c>
      <c r="D34" s="13">
        <f>+D31/19800*100</f>
        <v>6.9960252525252535</v>
      </c>
      <c r="E34" s="13">
        <f>+E31/19800*100</f>
        <v>5.512136363636359</v>
      </c>
      <c r="F34" s="1"/>
    </row>
    <row r="35" spans="1:6" ht="12.75">
      <c r="A35" t="s">
        <v>15</v>
      </c>
      <c r="B35" s="7" t="s">
        <v>104</v>
      </c>
      <c r="C35" s="7" t="s">
        <v>104</v>
      </c>
      <c r="D35" s="7" t="s">
        <v>104</v>
      </c>
      <c r="E35" s="7" t="s">
        <v>104</v>
      </c>
      <c r="F35" s="1"/>
    </row>
    <row r="37" spans="1:5" ht="12.75">
      <c r="A37" s="64" t="s">
        <v>150</v>
      </c>
      <c r="B37" s="64"/>
      <c r="C37" s="64"/>
      <c r="D37" s="64"/>
      <c r="E37" s="64"/>
    </row>
    <row r="38" spans="1:5" ht="12.75">
      <c r="A38" s="64"/>
      <c r="B38" s="64"/>
      <c r="C38" s="64"/>
      <c r="D38" s="64"/>
      <c r="E38" s="64"/>
    </row>
    <row r="41" ht="12.75">
      <c r="A41" s="3"/>
    </row>
    <row r="42" ht="12.75">
      <c r="A42" s="6"/>
    </row>
    <row r="54" ht="12.75">
      <c r="B54" t="s">
        <v>115</v>
      </c>
    </row>
  </sheetData>
  <mergeCells count="8">
    <mergeCell ref="D5:E5"/>
    <mergeCell ref="B5:C5"/>
    <mergeCell ref="A37:E38"/>
    <mergeCell ref="A15:A16"/>
    <mergeCell ref="B6:B8"/>
    <mergeCell ref="C6:C8"/>
    <mergeCell ref="D6:D8"/>
    <mergeCell ref="E6:E8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workbookViewId="0" topLeftCell="A1">
      <selection activeCell="A1" sqref="A1:F1"/>
    </sheetView>
  </sheetViews>
  <sheetFormatPr defaultColWidth="9.140625" defaultRowHeight="12.75"/>
  <cols>
    <col min="1" max="1" width="35.7109375" style="0" customWidth="1"/>
    <col min="2" max="2" width="14.7109375" style="0" customWidth="1"/>
    <col min="3" max="3" width="14.57421875" style="0" customWidth="1"/>
  </cols>
  <sheetData>
    <row r="1" spans="1:6" ht="19.5">
      <c r="A1" s="68" t="s">
        <v>61</v>
      </c>
      <c r="B1" s="68"/>
      <c r="C1" s="68"/>
      <c r="D1" s="68"/>
      <c r="E1" s="68"/>
      <c r="F1" s="68"/>
    </row>
    <row r="2" spans="1:6" ht="18">
      <c r="A2" s="69" t="s">
        <v>62</v>
      </c>
      <c r="B2" s="69"/>
      <c r="C2" s="69"/>
      <c r="D2" s="69"/>
      <c r="E2" s="69"/>
      <c r="F2" s="69"/>
    </row>
    <row r="3" spans="1:6" ht="18">
      <c r="A3" s="4"/>
      <c r="B3" s="4"/>
      <c r="C3" s="4"/>
      <c r="D3" s="4"/>
      <c r="E3" s="4"/>
      <c r="F3" s="4"/>
    </row>
    <row r="4" ht="12.75">
      <c r="A4" s="3" t="s">
        <v>71</v>
      </c>
    </row>
    <row r="6" spans="2:3" ht="12.75">
      <c r="B6" s="5" t="s">
        <v>63</v>
      </c>
      <c r="C6" s="5" t="s">
        <v>63</v>
      </c>
    </row>
    <row r="7" spans="2:3" ht="12.75">
      <c r="B7" s="5" t="s">
        <v>16</v>
      </c>
      <c r="C7" s="5" t="s">
        <v>67</v>
      </c>
    </row>
    <row r="8" spans="2:3" ht="12.75">
      <c r="B8" s="5" t="s">
        <v>64</v>
      </c>
      <c r="C8" s="5" t="s">
        <v>68</v>
      </c>
    </row>
    <row r="9" spans="2:3" ht="12.75">
      <c r="B9" s="5" t="s">
        <v>65</v>
      </c>
      <c r="C9" s="5" t="s">
        <v>69</v>
      </c>
    </row>
    <row r="10" spans="2:3" ht="12.75">
      <c r="B10" s="5" t="s">
        <v>146</v>
      </c>
      <c r="C10" s="5" t="s">
        <v>141</v>
      </c>
    </row>
    <row r="11" spans="2:3" ht="12.75">
      <c r="B11" s="6" t="s">
        <v>17</v>
      </c>
      <c r="C11" s="6" t="s">
        <v>17</v>
      </c>
    </row>
    <row r="12" spans="2:3" ht="12.75">
      <c r="B12" s="1"/>
      <c r="C12" s="1"/>
    </row>
    <row r="13" spans="1:5" ht="12.75">
      <c r="A13" t="s">
        <v>18</v>
      </c>
      <c r="B13" s="12">
        <v>26239.001</v>
      </c>
      <c r="C13" s="12">
        <v>25363.81</v>
      </c>
      <c r="D13" s="34"/>
      <c r="E13" s="34"/>
    </row>
    <row r="14" spans="2:5" ht="12.75">
      <c r="B14" s="12"/>
      <c r="C14" s="12"/>
      <c r="D14" s="34"/>
      <c r="E14" s="34"/>
    </row>
    <row r="15" spans="1:5" ht="12.75">
      <c r="A15" t="s">
        <v>72</v>
      </c>
      <c r="B15" s="12">
        <v>440.486</v>
      </c>
      <c r="C15" s="12">
        <v>476.726</v>
      </c>
      <c r="D15" s="34"/>
      <c r="E15" s="34"/>
    </row>
    <row r="16" spans="2:5" ht="12.75">
      <c r="B16" s="12"/>
      <c r="C16" s="12"/>
      <c r="D16" s="34"/>
      <c r="E16" s="34"/>
    </row>
    <row r="17" spans="1:5" ht="12.75">
      <c r="A17" t="s">
        <v>19</v>
      </c>
      <c r="B17" s="12"/>
      <c r="C17" s="12"/>
      <c r="D17" s="34"/>
      <c r="E17" s="34"/>
    </row>
    <row r="18" spans="1:5" ht="12.75">
      <c r="A18" t="s">
        <v>20</v>
      </c>
      <c r="B18" s="43">
        <v>16057.987</v>
      </c>
      <c r="C18" s="43">
        <v>13638.371</v>
      </c>
      <c r="D18" s="34"/>
      <c r="E18" s="34"/>
    </row>
    <row r="19" spans="1:5" ht="12.75">
      <c r="A19" t="s">
        <v>21</v>
      </c>
      <c r="B19" s="44">
        <f>19935.856+31339.102+1530.782</f>
        <v>52805.74</v>
      </c>
      <c r="C19" s="44">
        <f>18117.569+31242.991+870.956-2000</f>
        <v>48231.515999999996</v>
      </c>
      <c r="D19" s="34"/>
      <c r="E19" s="34"/>
    </row>
    <row r="20" spans="1:5" ht="12.75" hidden="1">
      <c r="A20" t="s">
        <v>22</v>
      </c>
      <c r="B20" s="44">
        <v>0</v>
      </c>
      <c r="C20" s="44" t="s">
        <v>11</v>
      </c>
      <c r="D20" s="34"/>
      <c r="E20" s="34"/>
    </row>
    <row r="21" spans="1:5" ht="12.75">
      <c r="A21" t="s">
        <v>23</v>
      </c>
      <c r="B21" s="45">
        <f>14.204+2603.234</f>
        <v>2617.438</v>
      </c>
      <c r="C21" s="45">
        <f>2014.204+3187.09</f>
        <v>5201.294</v>
      </c>
      <c r="D21" s="34"/>
      <c r="E21" s="34"/>
    </row>
    <row r="22" spans="2:5" ht="12.75">
      <c r="B22" s="12">
        <f>SUM(B18:B21)</f>
        <v>71481.165</v>
      </c>
      <c r="C22" s="12">
        <f>SUM(C18:C21)</f>
        <v>67071.181</v>
      </c>
      <c r="D22" s="34"/>
      <c r="E22" s="34"/>
    </row>
    <row r="23" spans="1:5" ht="12.75">
      <c r="A23" t="s">
        <v>24</v>
      </c>
      <c r="B23" s="12"/>
      <c r="C23" s="12"/>
      <c r="D23" s="34"/>
      <c r="E23" s="34"/>
    </row>
    <row r="24" spans="1:5" ht="12.75">
      <c r="A24" t="s">
        <v>25</v>
      </c>
      <c r="B24" s="43">
        <f>2604.599+4736.976</f>
        <v>7341.575</v>
      </c>
      <c r="C24" s="43">
        <f>1793.777+6560.299-2000</f>
        <v>6354.076000000001</v>
      </c>
      <c r="D24" s="34"/>
      <c r="E24" s="34"/>
    </row>
    <row r="25" spans="1:5" ht="12.75">
      <c r="A25" t="s">
        <v>26</v>
      </c>
      <c r="B25" s="44">
        <f>730.243+2473.721+17551.447+18661.749</f>
        <v>39417.16</v>
      </c>
      <c r="C25" s="44">
        <f>750.224+2602.718+15751.497+17005.137</f>
        <v>36109.576</v>
      </c>
      <c r="D25" s="34"/>
      <c r="E25" s="34"/>
    </row>
    <row r="26" spans="1:5" ht="12.75">
      <c r="A26" t="s">
        <v>27</v>
      </c>
      <c r="B26" s="45">
        <v>3021.424</v>
      </c>
      <c r="C26" s="45">
        <v>2565.336</v>
      </c>
      <c r="D26" s="34"/>
      <c r="E26" s="34"/>
    </row>
    <row r="27" spans="2:5" ht="12.75">
      <c r="B27" s="12">
        <f>SUM(B24:B26)</f>
        <v>49780.159</v>
      </c>
      <c r="C27" s="12">
        <f>SUM(C24:C26)</f>
        <v>45028.988000000005</v>
      </c>
      <c r="D27" s="34"/>
      <c r="E27" s="34"/>
    </row>
    <row r="28" spans="2:5" ht="12.75">
      <c r="B28" s="12"/>
      <c r="C28" s="12"/>
      <c r="D28" s="34"/>
      <c r="E28" s="34"/>
    </row>
    <row r="29" spans="1:5" ht="12.75">
      <c r="A29" t="s">
        <v>28</v>
      </c>
      <c r="B29" s="12">
        <f>+B22-B27</f>
        <v>21701.005999999994</v>
      </c>
      <c r="C29" s="12">
        <f>+C22-C27</f>
        <v>22042.192999999992</v>
      </c>
      <c r="D29" s="34"/>
      <c r="E29" s="34"/>
    </row>
    <row r="30" spans="2:5" ht="12.75">
      <c r="B30" s="12"/>
      <c r="C30" s="12"/>
      <c r="D30" s="34"/>
      <c r="E30" s="34"/>
    </row>
    <row r="31" spans="2:5" ht="13.5" thickBot="1">
      <c r="B31" s="29">
        <f>+B29+B15+B13</f>
        <v>48380.492999999995</v>
      </c>
      <c r="C31" s="29">
        <f>+C29+C15+C13</f>
        <v>47882.72899999999</v>
      </c>
      <c r="D31" s="34"/>
      <c r="E31" s="34"/>
    </row>
    <row r="32" spans="2:5" ht="13.5" thickTop="1">
      <c r="B32" s="12"/>
      <c r="C32" s="12"/>
      <c r="D32" s="34"/>
      <c r="E32" s="34"/>
    </row>
    <row r="33" spans="1:5" ht="12.75">
      <c r="A33" t="s">
        <v>29</v>
      </c>
      <c r="B33" s="12"/>
      <c r="C33" s="12"/>
      <c r="D33" s="34"/>
      <c r="E33" s="34"/>
    </row>
    <row r="34" spans="2:5" ht="12.75">
      <c r="B34" s="12"/>
      <c r="C34" s="12"/>
      <c r="D34" s="34"/>
      <c r="E34" s="34"/>
    </row>
    <row r="35" spans="1:5" ht="12.75">
      <c r="A35" t="s">
        <v>30</v>
      </c>
      <c r="B35" s="12">
        <v>19800</v>
      </c>
      <c r="C35" s="12">
        <v>19800</v>
      </c>
      <c r="D35" s="34"/>
      <c r="E35" s="34"/>
    </row>
    <row r="36" spans="2:5" ht="12.75">
      <c r="B36" s="12"/>
      <c r="C36" s="12"/>
      <c r="D36" s="34"/>
      <c r="E36" s="34"/>
    </row>
    <row r="37" spans="1:5" ht="12.75">
      <c r="A37" t="s">
        <v>31</v>
      </c>
      <c r="B37" s="12">
        <f>1992.713+20843.211+150</f>
        <v>22985.924</v>
      </c>
      <c r="C37" s="12">
        <f>1992.713+19607.997</f>
        <v>21600.71</v>
      </c>
      <c r="D37" s="34"/>
      <c r="E37" s="34"/>
    </row>
    <row r="38" spans="2:5" ht="12.75">
      <c r="B38" s="33"/>
      <c r="C38" s="33"/>
      <c r="D38" s="34"/>
      <c r="E38" s="34"/>
    </row>
    <row r="39" spans="2:5" ht="12.75">
      <c r="B39" s="12">
        <f>+B35+B37</f>
        <v>42785.924</v>
      </c>
      <c r="C39" s="12">
        <f>+C35+C37</f>
        <v>41400.71</v>
      </c>
      <c r="D39" s="34"/>
      <c r="E39" s="34"/>
    </row>
    <row r="40" spans="2:5" ht="12.75">
      <c r="B40" s="12"/>
      <c r="C40" s="12"/>
      <c r="D40" s="34"/>
      <c r="E40" s="34"/>
    </row>
    <row r="41" spans="1:5" ht="12.75">
      <c r="A41" t="s">
        <v>101</v>
      </c>
      <c r="B41" s="12">
        <v>73.325</v>
      </c>
      <c r="C41" s="12">
        <v>50.134</v>
      </c>
      <c r="D41" s="34"/>
      <c r="E41" s="34"/>
    </row>
    <row r="42" spans="2:5" ht="12.75">
      <c r="B42" s="12"/>
      <c r="C42" s="12"/>
      <c r="D42" s="34"/>
      <c r="E42" s="34"/>
    </row>
    <row r="43" spans="1:5" ht="12.75">
      <c r="A43" t="s">
        <v>165</v>
      </c>
      <c r="B43" s="12">
        <f>382.974+415.134</f>
        <v>798.108</v>
      </c>
      <c r="C43" s="12">
        <f>430.846+467.025</f>
        <v>897.871</v>
      </c>
      <c r="D43" s="34"/>
      <c r="E43" s="34"/>
    </row>
    <row r="44" spans="2:5" ht="12.75">
      <c r="B44" s="12"/>
      <c r="C44" s="12"/>
      <c r="D44" s="34"/>
      <c r="E44" s="34"/>
    </row>
    <row r="45" spans="1:5" ht="12.75">
      <c r="A45" t="s">
        <v>32</v>
      </c>
      <c r="B45" s="12">
        <f>1273.251+2363.884</f>
        <v>3637.135</v>
      </c>
      <c r="C45" s="12">
        <f>1351.17+2946.846</f>
        <v>4298.016</v>
      </c>
      <c r="D45" s="34"/>
      <c r="E45" s="34"/>
    </row>
    <row r="46" spans="2:5" ht="12.75">
      <c r="B46" s="12"/>
      <c r="C46" s="12"/>
      <c r="D46" s="34"/>
      <c r="E46" s="34"/>
    </row>
    <row r="47" spans="1:5" ht="12.75">
      <c r="A47" t="s">
        <v>33</v>
      </c>
      <c r="B47" s="12">
        <f>1236-150</f>
        <v>1086</v>
      </c>
      <c r="C47" s="12">
        <v>1236</v>
      </c>
      <c r="D47" s="34"/>
      <c r="E47" s="34"/>
    </row>
    <row r="48" spans="2:5" ht="12.75">
      <c r="B48" s="12"/>
      <c r="C48" s="12"/>
      <c r="D48" s="34"/>
      <c r="E48" s="34"/>
    </row>
    <row r="49" spans="2:5" ht="13.5" thickBot="1">
      <c r="B49" s="29">
        <f>+B39+B41+B43+B45+B47</f>
        <v>48380.492</v>
      </c>
      <c r="C49" s="29">
        <f>+C39+C41+C43+C45+C47</f>
        <v>47882.731</v>
      </c>
      <c r="D49" s="34"/>
      <c r="E49" s="34"/>
    </row>
    <row r="50" spans="2:5" ht="13.5" thickTop="1">
      <c r="B50" s="12"/>
      <c r="C50" s="60"/>
      <c r="D50" s="34"/>
      <c r="E50" s="34"/>
    </row>
    <row r="51" spans="1:5" ht="12.75">
      <c r="A51" t="s">
        <v>34</v>
      </c>
      <c r="B51" s="13">
        <f>+(+B39-B15)/19800</f>
        <v>2.138658484848485</v>
      </c>
      <c r="C51" s="13">
        <f>+(+C39-C15)/19800</f>
        <v>2.0668678787878787</v>
      </c>
      <c r="D51" s="34"/>
      <c r="E51" s="34"/>
    </row>
    <row r="53" spans="1:5" ht="12.75">
      <c r="A53" s="64" t="s">
        <v>151</v>
      </c>
      <c r="B53" s="64"/>
      <c r="C53" s="64"/>
      <c r="D53" s="64"/>
      <c r="E53" s="64"/>
    </row>
    <row r="54" spans="1:5" ht="12.75">
      <c r="A54" s="64"/>
      <c r="B54" s="64"/>
      <c r="C54" s="64"/>
      <c r="D54" s="64"/>
      <c r="E54" s="64"/>
    </row>
  </sheetData>
  <mergeCells count="3">
    <mergeCell ref="A1:F1"/>
    <mergeCell ref="A2:F2"/>
    <mergeCell ref="A53:E54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0">
      <selection activeCell="F20" sqref="F20"/>
    </sheetView>
  </sheetViews>
  <sheetFormatPr defaultColWidth="9.140625" defaultRowHeight="12.75"/>
  <cols>
    <col min="1" max="1" width="23.28125" style="0" customWidth="1"/>
    <col min="2" max="2" width="12.140625" style="0" hidden="1" customWidth="1"/>
    <col min="3" max="3" width="13.8515625" style="0" hidden="1" customWidth="1"/>
    <col min="4" max="4" width="11.57421875" style="0" hidden="1" customWidth="1"/>
    <col min="5" max="7" width="16.140625" style="0" customWidth="1"/>
  </cols>
  <sheetData>
    <row r="1" ht="20.25">
      <c r="A1" s="8" t="str">
        <f>+'Income statement'!A1</f>
        <v>TAI KWONG  YOKOHAMA BHD (292788-U)</v>
      </c>
    </row>
    <row r="3" ht="12.75">
      <c r="A3" s="3" t="s">
        <v>52</v>
      </c>
    </row>
    <row r="5" ht="12.75" hidden="1"/>
    <row r="6" ht="12.75" hidden="1"/>
    <row r="7" spans="2:7" ht="12.75">
      <c r="B7" s="1"/>
      <c r="C7" s="71" t="s">
        <v>53</v>
      </c>
      <c r="D7" s="71"/>
      <c r="E7" s="70" t="s">
        <v>53</v>
      </c>
      <c r="F7" s="70" t="s">
        <v>55</v>
      </c>
      <c r="G7" s="1"/>
    </row>
    <row r="8" spans="2:7" ht="12.75">
      <c r="B8" s="1"/>
      <c r="C8" s="1"/>
      <c r="D8" s="1"/>
      <c r="E8" s="70"/>
      <c r="F8" s="70"/>
      <c r="G8" s="1"/>
    </row>
    <row r="9" spans="2:7" ht="12.75">
      <c r="B9" s="1"/>
      <c r="C9" s="1"/>
      <c r="D9" s="1"/>
      <c r="E9" s="73" t="s">
        <v>103</v>
      </c>
      <c r="F9" s="70" t="s">
        <v>56</v>
      </c>
      <c r="G9" s="70" t="s">
        <v>57</v>
      </c>
    </row>
    <row r="10" spans="2:7" ht="12.75" customHeight="1">
      <c r="B10" s="1" t="s">
        <v>30</v>
      </c>
      <c r="C10" s="1" t="s">
        <v>54</v>
      </c>
      <c r="D10" s="72" t="s">
        <v>89</v>
      </c>
      <c r="E10" s="73"/>
      <c r="F10" s="70"/>
      <c r="G10" s="70"/>
    </row>
    <row r="11" spans="2:7" ht="12.75">
      <c r="B11" s="1"/>
      <c r="C11" s="1"/>
      <c r="D11" s="72"/>
      <c r="E11" s="73"/>
      <c r="F11" s="70"/>
      <c r="G11" s="70"/>
    </row>
    <row r="12" spans="2:7" ht="12.75">
      <c r="B12" s="1" t="s">
        <v>2</v>
      </c>
      <c r="C12" s="1" t="s">
        <v>2</v>
      </c>
      <c r="D12" s="1" t="s">
        <v>2</v>
      </c>
      <c r="E12" s="1" t="s">
        <v>2</v>
      </c>
      <c r="F12" s="1" t="s">
        <v>2</v>
      </c>
      <c r="G12" s="1" t="s">
        <v>17</v>
      </c>
    </row>
    <row r="13" spans="2:7" ht="12.75">
      <c r="B13" s="1"/>
      <c r="C13" s="1"/>
      <c r="D13" s="1"/>
      <c r="E13" s="1"/>
      <c r="F13" s="1"/>
      <c r="G13" s="1"/>
    </row>
    <row r="14" spans="1:7" ht="12.75">
      <c r="A14" t="s">
        <v>153</v>
      </c>
      <c r="B14" s="12">
        <v>19800</v>
      </c>
      <c r="C14" s="12">
        <v>1992.713</v>
      </c>
      <c r="D14" s="12">
        <f>+D28</f>
        <v>1697.8129999999999</v>
      </c>
      <c r="E14" s="12">
        <f>+E28</f>
        <v>21792.7</v>
      </c>
      <c r="F14" s="12">
        <v>19608</v>
      </c>
      <c r="G14" s="12">
        <f>+F14+E14</f>
        <v>41400.7</v>
      </c>
    </row>
    <row r="15" spans="2:7" ht="12.75">
      <c r="B15" s="12"/>
      <c r="C15" s="12"/>
      <c r="D15" s="12"/>
      <c r="E15" s="12"/>
      <c r="F15" s="12"/>
      <c r="G15" s="12"/>
    </row>
    <row r="16" spans="1:7" ht="12.75">
      <c r="A16" t="s">
        <v>12</v>
      </c>
      <c r="B16" s="12">
        <v>0</v>
      </c>
      <c r="C16" s="12">
        <v>0</v>
      </c>
      <c r="D16" s="12">
        <v>0</v>
      </c>
      <c r="E16" s="12">
        <f>SUM(B16:D16)</f>
        <v>0</v>
      </c>
      <c r="F16" s="12">
        <f>+'Income statement'!B31</f>
        <v>1385.2130000000002</v>
      </c>
      <c r="G16" s="12">
        <f>+F16+E16</f>
        <v>1385.2130000000002</v>
      </c>
    </row>
    <row r="17" spans="2:7" ht="12.75">
      <c r="B17" s="12"/>
      <c r="C17" s="12"/>
      <c r="D17" s="12"/>
      <c r="E17" s="12"/>
      <c r="F17" s="12"/>
      <c r="G17" s="12"/>
    </row>
    <row r="18" spans="1:7" ht="12.75">
      <c r="A18" t="s">
        <v>59</v>
      </c>
      <c r="B18" s="12">
        <v>0</v>
      </c>
      <c r="C18" s="12">
        <v>0</v>
      </c>
      <c r="D18" s="12">
        <v>0</v>
      </c>
      <c r="E18" s="12">
        <f>SUM(B18:D18)</f>
        <v>0</v>
      </c>
      <c r="F18" s="12">
        <v>0</v>
      </c>
      <c r="G18" s="12">
        <f>+F18+E18</f>
        <v>0</v>
      </c>
    </row>
    <row r="19" spans="2:7" ht="12.75">
      <c r="B19" s="12"/>
      <c r="C19" s="12"/>
      <c r="D19" s="12"/>
      <c r="E19" s="12"/>
      <c r="F19" s="12"/>
      <c r="G19" s="12"/>
    </row>
    <row r="20" spans="1:7" ht="13.5" thickBot="1">
      <c r="A20" t="s">
        <v>154</v>
      </c>
      <c r="B20" s="29" t="e">
        <f>+B18+B16+#REF!+B14</f>
        <v>#REF!</v>
      </c>
      <c r="C20" s="29" t="e">
        <f>+C18+C16+#REF!+C14</f>
        <v>#REF!</v>
      </c>
      <c r="D20" s="29">
        <f>430.846+467.025</f>
        <v>897.871</v>
      </c>
      <c r="E20" s="29">
        <f>+E18+E16+E14</f>
        <v>21792.7</v>
      </c>
      <c r="F20" s="29">
        <v>20993</v>
      </c>
      <c r="G20" s="29">
        <f>+G18+G16+G14</f>
        <v>42785.913</v>
      </c>
    </row>
    <row r="21" ht="13.5" thickTop="1"/>
    <row r="22" spans="1:7" ht="12.75">
      <c r="A22" s="40" t="s">
        <v>58</v>
      </c>
      <c r="B22" s="12">
        <v>19800</v>
      </c>
      <c r="C22" s="12">
        <v>1992.713</v>
      </c>
      <c r="D22" s="12">
        <f>1698.397-0.584</f>
        <v>1697.8129999999999</v>
      </c>
      <c r="E22" s="12">
        <f>19800+1992.7</f>
        <v>21792.7</v>
      </c>
      <c r="F22" s="12">
        <v>17071</v>
      </c>
      <c r="G22" s="12">
        <f>+F22+E22</f>
        <v>38863.7</v>
      </c>
    </row>
    <row r="23" spans="1:6" ht="12.75">
      <c r="A23" s="39"/>
      <c r="B23" s="12"/>
      <c r="C23" s="12"/>
      <c r="D23" s="12"/>
      <c r="E23" s="12"/>
      <c r="F23" s="12"/>
    </row>
    <row r="24" spans="1:7" ht="12.75">
      <c r="A24" s="40" t="s">
        <v>12</v>
      </c>
      <c r="B24" s="12">
        <v>0</v>
      </c>
      <c r="C24" s="12">
        <v>0</v>
      </c>
      <c r="D24" s="12">
        <v>0</v>
      </c>
      <c r="E24" s="12">
        <f>SUM(B24:D24)</f>
        <v>0</v>
      </c>
      <c r="F24" s="12">
        <v>1091</v>
      </c>
      <c r="G24" s="12">
        <f>+F24+E24</f>
        <v>1091</v>
      </c>
    </row>
    <row r="25" spans="1:6" ht="12.75">
      <c r="A25" s="40"/>
      <c r="B25" s="12"/>
      <c r="C25" s="12"/>
      <c r="D25" s="12"/>
      <c r="E25" s="12"/>
      <c r="F25" s="12"/>
    </row>
    <row r="26" spans="1:7" ht="12.75">
      <c r="A26" s="40" t="s">
        <v>59</v>
      </c>
      <c r="B26" s="12">
        <v>0</v>
      </c>
      <c r="C26" s="12">
        <v>0</v>
      </c>
      <c r="D26" s="12">
        <v>0</v>
      </c>
      <c r="E26" s="12">
        <f>SUM(B26:D26)</f>
        <v>0</v>
      </c>
      <c r="F26" s="12">
        <v>0</v>
      </c>
      <c r="G26" s="12">
        <f>+F26+E26</f>
        <v>0</v>
      </c>
    </row>
    <row r="27" spans="1:6" ht="12.75">
      <c r="A27" s="40"/>
      <c r="B27" s="12"/>
      <c r="C27" s="12"/>
      <c r="D27" s="12"/>
      <c r="E27" s="12"/>
      <c r="F27" s="12"/>
    </row>
    <row r="28" spans="1:7" ht="13.5" thickBot="1">
      <c r="A28" s="40" t="s">
        <v>168</v>
      </c>
      <c r="B28" s="29">
        <f aca="true" t="shared" si="0" ref="B28:G28">SUM(B22:B27)</f>
        <v>19800</v>
      </c>
      <c r="C28" s="29">
        <f t="shared" si="0"/>
        <v>1992.713</v>
      </c>
      <c r="D28" s="29">
        <f t="shared" si="0"/>
        <v>1697.8129999999999</v>
      </c>
      <c r="E28" s="29">
        <f t="shared" si="0"/>
        <v>21792.7</v>
      </c>
      <c r="F28" s="29">
        <f t="shared" si="0"/>
        <v>18162</v>
      </c>
      <c r="G28" s="29">
        <f t="shared" si="0"/>
        <v>39954.7</v>
      </c>
    </row>
    <row r="29" spans="5:8" ht="13.5" thickTop="1">
      <c r="E29" s="61"/>
      <c r="G29" s="14"/>
      <c r="H29" s="14"/>
    </row>
    <row r="33" spans="1:7" ht="12.75">
      <c r="A33" s="64" t="s">
        <v>152</v>
      </c>
      <c r="B33" s="64"/>
      <c r="C33" s="64"/>
      <c r="D33" s="64"/>
      <c r="E33" s="64"/>
      <c r="F33" s="64"/>
      <c r="G33" s="64"/>
    </row>
    <row r="34" spans="1:7" ht="12.75">
      <c r="A34" s="64"/>
      <c r="B34" s="64"/>
      <c r="C34" s="64"/>
      <c r="D34" s="64"/>
      <c r="E34" s="64"/>
      <c r="F34" s="64"/>
      <c r="G34" s="64"/>
    </row>
    <row r="35" spans="1:7" ht="12.75">
      <c r="A35" s="64"/>
      <c r="B35" s="64"/>
      <c r="C35" s="64"/>
      <c r="D35" s="64"/>
      <c r="E35" s="64"/>
      <c r="F35" s="64"/>
      <c r="G35" s="64"/>
    </row>
  </sheetData>
  <mergeCells count="8">
    <mergeCell ref="A33:G35"/>
    <mergeCell ref="G9:G11"/>
    <mergeCell ref="F7:F8"/>
    <mergeCell ref="F9:F11"/>
    <mergeCell ref="C7:D7"/>
    <mergeCell ref="D10:D11"/>
    <mergeCell ref="E7:E8"/>
    <mergeCell ref="E9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6"/>
  <sheetViews>
    <sheetView workbookViewId="0" topLeftCell="A24">
      <selection activeCell="F27" sqref="F27"/>
    </sheetView>
  </sheetViews>
  <sheetFormatPr defaultColWidth="9.140625" defaultRowHeight="12.75"/>
  <cols>
    <col min="1" max="1" width="5.57421875" style="0" customWidth="1"/>
    <col min="2" max="2" width="20.421875" style="0" customWidth="1"/>
    <col min="3" max="3" width="14.57421875" style="0" customWidth="1"/>
    <col min="4" max="4" width="18.00390625" style="0" customWidth="1"/>
    <col min="5" max="5" width="11.7109375" style="0" customWidth="1"/>
    <col min="6" max="6" width="18.7109375" style="0" customWidth="1"/>
  </cols>
  <sheetData>
    <row r="1" ht="18">
      <c r="A1" s="10" t="str">
        <f>+'Income statement'!A1</f>
        <v>TAI KWONG  YOKOHAMA BHD (292788-U)</v>
      </c>
    </row>
    <row r="3" ht="12.75">
      <c r="B3" s="3" t="s">
        <v>78</v>
      </c>
    </row>
    <row r="4" spans="21:33" ht="12.75">
      <c r="U4" t="s">
        <v>75</v>
      </c>
      <c r="V4" t="s">
        <v>76</v>
      </c>
      <c r="X4" t="s">
        <v>77</v>
      </c>
      <c r="Y4" t="s">
        <v>76</v>
      </c>
      <c r="AC4" t="s">
        <v>17</v>
      </c>
      <c r="AD4" t="s">
        <v>17</v>
      </c>
      <c r="AF4" t="s">
        <v>17</v>
      </c>
      <c r="AG4" t="s">
        <v>17</v>
      </c>
    </row>
    <row r="6" spans="3:8" ht="12.75">
      <c r="C6" s="63" t="s">
        <v>79</v>
      </c>
      <c r="D6" s="63"/>
      <c r="E6" s="63" t="s">
        <v>80</v>
      </c>
      <c r="F6" s="63"/>
      <c r="H6" s="9"/>
    </row>
    <row r="7" spans="3:6" ht="12.75">
      <c r="C7" s="74" t="s">
        <v>81</v>
      </c>
      <c r="D7" s="74" t="s">
        <v>82</v>
      </c>
      <c r="E7" s="74" t="s">
        <v>84</v>
      </c>
      <c r="F7" s="74" t="s">
        <v>83</v>
      </c>
    </row>
    <row r="8" spans="3:6" ht="12.75">
      <c r="C8" s="74"/>
      <c r="D8" s="74"/>
      <c r="E8" s="74"/>
      <c r="F8" s="74"/>
    </row>
    <row r="9" spans="3:6" ht="12.75">
      <c r="C9" s="74"/>
      <c r="D9" s="74"/>
      <c r="E9" s="74"/>
      <c r="F9" s="74"/>
    </row>
    <row r="10" spans="3:6" ht="12.75">
      <c r="C10" s="6" t="s">
        <v>146</v>
      </c>
      <c r="D10" s="6" t="s">
        <v>149</v>
      </c>
      <c r="E10" s="6" t="str">
        <f>+C10</f>
        <v>31/03/2003</v>
      </c>
      <c r="F10" s="6" t="str">
        <f>+D10</f>
        <v>31/03/2002</v>
      </c>
    </row>
    <row r="11" spans="3:6" ht="12.75">
      <c r="C11" s="6" t="s">
        <v>17</v>
      </c>
      <c r="D11" s="6" t="s">
        <v>17</v>
      </c>
      <c r="E11" s="6" t="s">
        <v>17</v>
      </c>
      <c r="F11" s="6" t="s">
        <v>17</v>
      </c>
    </row>
    <row r="13" spans="1:6" ht="12.75">
      <c r="A13" s="1">
        <v>1</v>
      </c>
      <c r="B13" t="s">
        <v>3</v>
      </c>
      <c r="C13" s="12">
        <f>+'Income statement'!B12</f>
        <v>20214.624</v>
      </c>
      <c r="D13" s="12">
        <f>+'Income statement'!C12</f>
        <v>17666.606</v>
      </c>
      <c r="E13" s="12">
        <f>+'Income statement'!D12</f>
        <v>20214.624</v>
      </c>
      <c r="F13" s="12">
        <f>+'Income statement'!E12</f>
        <v>17666.606</v>
      </c>
    </row>
    <row r="14" spans="1:6" ht="12.75">
      <c r="A14" s="1"/>
      <c r="C14" s="12"/>
      <c r="D14" s="12"/>
      <c r="E14" s="12"/>
      <c r="F14" s="12"/>
    </row>
    <row r="15" spans="1:6" ht="12.75">
      <c r="A15" s="1">
        <v>2</v>
      </c>
      <c r="B15" t="s">
        <v>85</v>
      </c>
      <c r="C15" s="12">
        <f>+'Income statement'!B23</f>
        <v>2001.4</v>
      </c>
      <c r="D15" s="12">
        <f>+'Income statement'!C23</f>
        <v>1590.4579999999992</v>
      </c>
      <c r="E15" s="12">
        <f>+'Income statement'!D23</f>
        <v>2001.4</v>
      </c>
      <c r="F15" s="12">
        <f>+'Income statement'!E23</f>
        <v>1590.4579999999992</v>
      </c>
    </row>
    <row r="16" spans="1:6" ht="12.75">
      <c r="A16" s="1"/>
      <c r="C16" s="12"/>
      <c r="D16" s="12"/>
      <c r="E16" s="12"/>
      <c r="F16" s="12"/>
    </row>
    <row r="17" spans="1:6" ht="12.75">
      <c r="A17" s="1">
        <v>3</v>
      </c>
      <c r="B17" s="64" t="s">
        <v>86</v>
      </c>
      <c r="C17" s="12">
        <f>+'Income statement'!B31</f>
        <v>1385.2130000000002</v>
      </c>
      <c r="D17" s="12">
        <f>+'Income statement'!C31</f>
        <v>1091.402999999999</v>
      </c>
      <c r="E17" s="12">
        <f>+'Income statement'!D31</f>
        <v>1385.2130000000002</v>
      </c>
      <c r="F17" s="12">
        <f>+'Income statement'!E31</f>
        <v>1091.402999999999</v>
      </c>
    </row>
    <row r="18" spans="1:6" ht="12.75">
      <c r="A18" s="1"/>
      <c r="B18" s="64"/>
      <c r="C18" s="12"/>
      <c r="D18" s="12"/>
      <c r="E18" s="12"/>
      <c r="F18" s="12"/>
    </row>
    <row r="19" spans="1:6" ht="12.75">
      <c r="A19" s="1"/>
      <c r="C19" s="12"/>
      <c r="D19" s="12"/>
      <c r="E19" s="12"/>
      <c r="F19" s="12"/>
    </row>
    <row r="20" spans="1:6" ht="12.75">
      <c r="A20" s="1">
        <v>4</v>
      </c>
      <c r="B20" s="64" t="s">
        <v>87</v>
      </c>
      <c r="C20" s="12">
        <f>+C17</f>
        <v>1385.2130000000002</v>
      </c>
      <c r="D20" s="12">
        <v>3631</v>
      </c>
      <c r="E20" s="12">
        <f>+E17</f>
        <v>1385.2130000000002</v>
      </c>
      <c r="F20" s="12">
        <v>3631</v>
      </c>
    </row>
    <row r="21" spans="1:6" ht="12.75">
      <c r="A21" s="1"/>
      <c r="B21" s="64"/>
      <c r="C21" s="12"/>
      <c r="D21" s="12"/>
      <c r="E21" s="12"/>
      <c r="F21" s="12"/>
    </row>
    <row r="22" spans="1:6" ht="12.75">
      <c r="A22" s="1"/>
      <c r="C22" s="12"/>
      <c r="D22" s="12"/>
      <c r="E22" s="12"/>
      <c r="F22" s="12"/>
    </row>
    <row r="23" spans="1:6" ht="12.75">
      <c r="A23" s="1">
        <v>5</v>
      </c>
      <c r="B23" s="64" t="s">
        <v>164</v>
      </c>
      <c r="C23" s="13">
        <f>+C17/19800*100</f>
        <v>6.9960252525252535</v>
      </c>
      <c r="D23" s="13">
        <f>+D17/19800*100</f>
        <v>5.512136363636359</v>
      </c>
      <c r="E23" s="13">
        <f>+E17/19800*100</f>
        <v>6.9960252525252535</v>
      </c>
      <c r="F23" s="13">
        <f>+F17/19800*100</f>
        <v>5.512136363636359</v>
      </c>
    </row>
    <row r="24" spans="1:6" ht="12.75">
      <c r="A24" s="1"/>
      <c r="B24" s="64"/>
      <c r="C24" s="12"/>
      <c r="D24" s="12"/>
      <c r="E24" s="12"/>
      <c r="F24" s="12"/>
    </row>
    <row r="25" spans="1:6" ht="12.75">
      <c r="A25" s="1"/>
      <c r="C25" s="12"/>
      <c r="D25" s="12"/>
      <c r="E25" s="12"/>
      <c r="F25" s="12"/>
    </row>
    <row r="26" spans="1:6" ht="12.75">
      <c r="A26" s="1">
        <v>6</v>
      </c>
      <c r="B26" s="64" t="s">
        <v>163</v>
      </c>
      <c r="C26" s="12" t="s">
        <v>104</v>
      </c>
      <c r="D26" s="12" t="s">
        <v>104</v>
      </c>
      <c r="E26" s="12" t="s">
        <v>104</v>
      </c>
      <c r="F26" s="12" t="s">
        <v>104</v>
      </c>
    </row>
    <row r="27" spans="1:6" ht="12.75">
      <c r="A27" s="1"/>
      <c r="B27" s="64"/>
      <c r="C27" s="12"/>
      <c r="D27" s="12"/>
      <c r="E27" s="12"/>
      <c r="F27" s="12"/>
    </row>
    <row r="28" spans="3:6" ht="12.75">
      <c r="C28" s="12"/>
      <c r="D28" s="12"/>
      <c r="E28" s="12"/>
      <c r="F28" s="12"/>
    </row>
    <row r="29" spans="1:6" ht="12.75">
      <c r="A29">
        <v>7</v>
      </c>
      <c r="B29" s="64" t="s">
        <v>92</v>
      </c>
      <c r="C29" s="12"/>
      <c r="D29" s="12"/>
      <c r="E29" s="13">
        <f>+'balance sheet'!B51</f>
        <v>2.138658484848485</v>
      </c>
      <c r="F29" s="13">
        <f>+'balance sheet'!C51</f>
        <v>2.0668678787878787</v>
      </c>
    </row>
    <row r="30" spans="2:6" ht="12.75">
      <c r="B30" s="64"/>
      <c r="C30" s="12"/>
      <c r="D30" s="12"/>
      <c r="E30" s="12"/>
      <c r="F30" s="12"/>
    </row>
    <row r="31" spans="3:6" ht="12.75">
      <c r="C31" s="12"/>
      <c r="D31" s="12"/>
      <c r="E31" s="12"/>
      <c r="F31" s="12"/>
    </row>
    <row r="32" spans="3:6" ht="12.75">
      <c r="C32" s="12"/>
      <c r="D32" s="12"/>
      <c r="E32" s="12"/>
      <c r="F32" s="12"/>
    </row>
    <row r="33" spans="3:6" ht="12.75">
      <c r="C33" s="12"/>
      <c r="D33" s="12"/>
      <c r="E33" s="12"/>
      <c r="F33" s="12"/>
    </row>
    <row r="34" spans="3:6" ht="12.75">
      <c r="C34" s="12"/>
      <c r="D34" s="12"/>
      <c r="E34" s="12"/>
      <c r="F34" s="12"/>
    </row>
    <row r="35" spans="3:6" ht="12.75">
      <c r="C35" s="12"/>
      <c r="D35" s="12"/>
      <c r="E35" s="12"/>
      <c r="F35" s="12"/>
    </row>
    <row r="36" spans="3:6" ht="12.75">
      <c r="C36" s="12"/>
      <c r="D36" s="12"/>
      <c r="E36" s="12"/>
      <c r="F36" s="12"/>
    </row>
  </sheetData>
  <mergeCells count="11">
    <mergeCell ref="B29:B30"/>
    <mergeCell ref="B17:B18"/>
    <mergeCell ref="B20:B21"/>
    <mergeCell ref="B23:B24"/>
    <mergeCell ref="B26:B27"/>
    <mergeCell ref="C6:D6"/>
    <mergeCell ref="E6:F6"/>
    <mergeCell ref="C7:C9"/>
    <mergeCell ref="D7:D9"/>
    <mergeCell ref="E7:E9"/>
    <mergeCell ref="F7:F9"/>
  </mergeCells>
  <printOptions gridLines="1"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workbookViewId="0" topLeftCell="B45">
      <selection activeCell="E54" sqref="E54"/>
    </sheetView>
  </sheetViews>
  <sheetFormatPr defaultColWidth="9.140625" defaultRowHeight="12.75"/>
  <cols>
    <col min="1" max="1" width="67.421875" style="0" customWidth="1"/>
    <col min="2" max="2" width="2.140625" style="0" customWidth="1"/>
    <col min="3" max="4" width="17.57421875" style="0" customWidth="1"/>
  </cols>
  <sheetData>
    <row r="1" ht="20.25">
      <c r="A1" s="8" t="str">
        <f>+'Income statement'!A1</f>
        <v>TAI KWONG  YOKOHAMA BHD (292788-U)</v>
      </c>
    </row>
    <row r="3" ht="12.75">
      <c r="A3" s="3" t="s">
        <v>35</v>
      </c>
    </row>
    <row r="4" spans="3:5" ht="12.75">
      <c r="C4" s="6" t="s">
        <v>74</v>
      </c>
      <c r="D4" s="1"/>
      <c r="E4" s="1"/>
    </row>
    <row r="5" ht="12.75">
      <c r="C5" s="6" t="s">
        <v>73</v>
      </c>
    </row>
    <row r="6" ht="12.75">
      <c r="C6" s="6" t="s">
        <v>146</v>
      </c>
    </row>
    <row r="7" ht="12.75">
      <c r="C7" s="6" t="s">
        <v>17</v>
      </c>
    </row>
    <row r="8" ht="12.75">
      <c r="C8" s="6"/>
    </row>
    <row r="9" spans="1:3" ht="12.75" hidden="1">
      <c r="A9" s="3" t="s">
        <v>36</v>
      </c>
      <c r="C9" s="41"/>
    </row>
    <row r="10" spans="1:3" ht="12.75" hidden="1">
      <c r="A10" t="s">
        <v>8</v>
      </c>
      <c r="C10" s="42">
        <f>+'Income statement'!D23</f>
        <v>2001.4</v>
      </c>
    </row>
    <row r="11" ht="12.75" hidden="1">
      <c r="C11" s="42"/>
    </row>
    <row r="12" spans="1:3" ht="12.75" hidden="1">
      <c r="A12" t="s">
        <v>37</v>
      </c>
      <c r="C12" s="42"/>
    </row>
    <row r="13" spans="1:3" ht="12.75" hidden="1">
      <c r="A13" t="s">
        <v>90</v>
      </c>
      <c r="C13" s="58">
        <f>-63.523+1009.359</f>
        <v>945.836</v>
      </c>
    </row>
    <row r="14" spans="1:3" ht="12.75" hidden="1">
      <c r="A14" t="s">
        <v>38</v>
      </c>
      <c r="C14" s="42">
        <v>681.359</v>
      </c>
    </row>
    <row r="15" spans="1:3" ht="12.75" hidden="1">
      <c r="A15" t="s">
        <v>39</v>
      </c>
      <c r="C15" s="42">
        <v>-247.005</v>
      </c>
    </row>
    <row r="16" spans="1:3" ht="12.75" hidden="1">
      <c r="A16" t="s">
        <v>40</v>
      </c>
      <c r="C16" s="42"/>
    </row>
    <row r="17" ht="12.75" hidden="1">
      <c r="C17" s="42"/>
    </row>
    <row r="18" spans="1:3" ht="12.75" hidden="1">
      <c r="A18" t="s">
        <v>41</v>
      </c>
      <c r="C18" s="42">
        <f>SUM(C10:C16)</f>
        <v>3381.5899999999997</v>
      </c>
    </row>
    <row r="19" ht="12.75" hidden="1">
      <c r="C19" s="42"/>
    </row>
    <row r="20" spans="1:3" ht="12.75" hidden="1">
      <c r="A20" t="s">
        <v>42</v>
      </c>
      <c r="C20" s="42"/>
    </row>
    <row r="21" spans="1:3" ht="12.75" hidden="1">
      <c r="A21" t="s">
        <v>43</v>
      </c>
      <c r="C21" s="42">
        <f>-2419.616-4147.818</f>
        <v>-6567.434</v>
      </c>
    </row>
    <row r="22" spans="1:3" ht="12.75" hidden="1">
      <c r="A22" t="s">
        <v>44</v>
      </c>
      <c r="C22" s="42">
        <v>987.499</v>
      </c>
    </row>
    <row r="23" ht="12.75" hidden="1">
      <c r="C23" s="42"/>
    </row>
    <row r="24" spans="1:3" ht="12.75" hidden="1">
      <c r="A24" t="s">
        <v>45</v>
      </c>
      <c r="C24" s="42">
        <f>SUM(C18:C22)</f>
        <v>-2198.3450000000003</v>
      </c>
    </row>
    <row r="25" ht="12.75" hidden="1">
      <c r="C25" s="42"/>
    </row>
    <row r="26" spans="1:3" ht="12.75" hidden="1">
      <c r="A26" t="s">
        <v>91</v>
      </c>
      <c r="C26" s="42">
        <f>-C15</f>
        <v>247.005</v>
      </c>
    </row>
    <row r="27" spans="1:3" ht="12.75" hidden="1">
      <c r="A27" t="s">
        <v>145</v>
      </c>
      <c r="C27" s="42">
        <f>-681.359-C40</f>
        <v>-555.6270000000001</v>
      </c>
    </row>
    <row r="28" spans="1:3" ht="12.75" hidden="1">
      <c r="A28" t="s">
        <v>46</v>
      </c>
      <c r="C28" s="42">
        <v>-713.314</v>
      </c>
    </row>
    <row r="29" ht="12.75">
      <c r="C29" s="42"/>
    </row>
    <row r="30" spans="1:3" ht="12.75">
      <c r="A30" s="3" t="s">
        <v>166</v>
      </c>
      <c r="C30" s="42">
        <f>SUM(C24:C28)</f>
        <v>-3220.281</v>
      </c>
    </row>
    <row r="31" ht="12.75">
      <c r="C31" s="37"/>
    </row>
    <row r="32" spans="1:3" ht="12.75" hidden="1">
      <c r="A32" s="3" t="s">
        <v>47</v>
      </c>
      <c r="C32" s="37"/>
    </row>
    <row r="33" spans="1:5" ht="12.75" hidden="1">
      <c r="A33" s="47" t="s">
        <v>105</v>
      </c>
      <c r="C33" s="48"/>
      <c r="D33" s="1"/>
      <c r="E33" s="1">
        <v>3</v>
      </c>
    </row>
    <row r="34" spans="1:5" ht="12.75" hidden="1">
      <c r="A34" s="47" t="s">
        <v>107</v>
      </c>
      <c r="C34" s="49">
        <v>-1769.55</v>
      </c>
      <c r="D34" s="1"/>
      <c r="E34" s="1">
        <v>4</v>
      </c>
    </row>
    <row r="35" spans="1:5" ht="12.75">
      <c r="A35" s="3" t="s">
        <v>167</v>
      </c>
      <c r="C35" s="42">
        <f>SUM(C33:C34)</f>
        <v>-1769.55</v>
      </c>
      <c r="D35" s="35"/>
      <c r="E35" s="35"/>
    </row>
    <row r="36" spans="3:5" ht="12.75">
      <c r="C36" s="37"/>
      <c r="D36" s="35"/>
      <c r="E36" s="35"/>
    </row>
    <row r="37" spans="1:5" ht="12.75" hidden="1">
      <c r="A37" s="3" t="s">
        <v>106</v>
      </c>
      <c r="C37" s="37"/>
      <c r="D37" s="35"/>
      <c r="E37" s="35"/>
    </row>
    <row r="38" spans="1:5" ht="12.75" hidden="1">
      <c r="A38" t="s">
        <v>48</v>
      </c>
      <c r="C38" s="48">
        <v>1656.612</v>
      </c>
      <c r="D38" s="35"/>
      <c r="E38" s="35"/>
    </row>
    <row r="39" spans="1:5" ht="12.75" hidden="1">
      <c r="A39" t="s">
        <v>49</v>
      </c>
      <c r="C39" s="50">
        <f>-212.898-711.957</f>
        <v>-924.855</v>
      </c>
      <c r="D39" s="36"/>
      <c r="E39" s="35"/>
    </row>
    <row r="40" spans="1:5" ht="12.75" hidden="1">
      <c r="A40" t="s">
        <v>50</v>
      </c>
      <c r="C40" s="50">
        <f>-21.577-104.155</f>
        <v>-125.732</v>
      </c>
      <c r="D40" s="35"/>
      <c r="E40" s="35"/>
    </row>
    <row r="41" spans="1:5" ht="12.75" hidden="1">
      <c r="A41" t="s">
        <v>51</v>
      </c>
      <c r="C41" s="49">
        <v>0</v>
      </c>
      <c r="D41" s="35"/>
      <c r="E41" s="35"/>
    </row>
    <row r="42" spans="1:5" ht="12.75">
      <c r="A42" s="3" t="s">
        <v>159</v>
      </c>
      <c r="C42" s="42">
        <f>SUM(C38:C41)</f>
        <v>606.0250000000001</v>
      </c>
      <c r="D42" s="35"/>
      <c r="E42" s="35"/>
    </row>
    <row r="43" spans="3:5" ht="12.75">
      <c r="C43" s="59"/>
      <c r="D43" s="35"/>
      <c r="E43" s="35"/>
    </row>
    <row r="44" spans="1:3" ht="12.75">
      <c r="A44" s="3" t="s">
        <v>160</v>
      </c>
      <c r="C44" s="42">
        <f>+C30+C35+C42</f>
        <v>-4383.8060000000005</v>
      </c>
    </row>
    <row r="45" spans="1:3" ht="12.75">
      <c r="A45" s="3" t="s">
        <v>156</v>
      </c>
      <c r="C45" s="37">
        <v>-10564</v>
      </c>
    </row>
    <row r="46" spans="1:3" ht="13.5" thickBot="1">
      <c r="A46" s="3" t="s">
        <v>157</v>
      </c>
      <c r="C46" s="38">
        <f>+C44+C45</f>
        <v>-14947.806</v>
      </c>
    </row>
    <row r="47" ht="13.5" thickTop="1">
      <c r="C47" s="37"/>
    </row>
    <row r="48" ht="12.75">
      <c r="C48" s="42"/>
    </row>
    <row r="49" ht="12.75">
      <c r="C49" s="12"/>
    </row>
    <row r="50" spans="1:3" ht="12.75">
      <c r="A50" s="3" t="s">
        <v>95</v>
      </c>
      <c r="C50" s="12"/>
    </row>
    <row r="51" ht="13.5" thickBot="1"/>
    <row r="52" spans="1:4" ht="12.75">
      <c r="A52" s="18"/>
      <c r="B52" s="19"/>
      <c r="C52" s="20" t="s">
        <v>158</v>
      </c>
      <c r="D52" s="21" t="s">
        <v>94</v>
      </c>
    </row>
    <row r="53" spans="1:4" ht="12.75">
      <c r="A53" s="22"/>
      <c r="B53" s="23"/>
      <c r="C53" s="31" t="s">
        <v>161</v>
      </c>
      <c r="D53" s="32" t="s">
        <v>162</v>
      </c>
    </row>
    <row r="54" spans="1:5" ht="12.75">
      <c r="A54" s="22" t="s">
        <v>97</v>
      </c>
      <c r="B54" s="23"/>
      <c r="C54" s="27">
        <f>14.204+2603.234-17551.477</f>
        <v>-14934.038999999999</v>
      </c>
      <c r="D54" s="28">
        <f>-15751.497+2014.204+3187.09</f>
        <v>-10550.203</v>
      </c>
      <c r="E54" s="1"/>
    </row>
    <row r="55" spans="1:4" ht="12.75">
      <c r="A55" s="22" t="s">
        <v>93</v>
      </c>
      <c r="B55" s="23"/>
      <c r="C55" s="27">
        <v>-14.204</v>
      </c>
      <c r="D55" s="28">
        <v>-14</v>
      </c>
    </row>
    <row r="56" spans="1:4" ht="13.5" thickBot="1">
      <c r="A56" t="s">
        <v>96</v>
      </c>
      <c r="B56" s="23"/>
      <c r="C56" s="29">
        <f>+C54+C55</f>
        <v>-14948.242999999999</v>
      </c>
      <c r="D56" s="30">
        <f>+D54+D55</f>
        <v>-10564.203</v>
      </c>
    </row>
    <row r="57" spans="1:4" ht="14.25" thickBot="1" thickTop="1">
      <c r="A57" s="24"/>
      <c r="B57" s="25"/>
      <c r="C57" s="25"/>
      <c r="D57" s="26"/>
    </row>
    <row r="58" spans="1:4" ht="12.75">
      <c r="A58" s="23"/>
      <c r="B58" s="23"/>
      <c r="C58" s="23"/>
      <c r="D58" s="23"/>
    </row>
    <row r="59" spans="1:4" ht="12.75">
      <c r="A59" s="3" t="s">
        <v>95</v>
      </c>
      <c r="B59" s="23"/>
      <c r="C59" s="23"/>
      <c r="D59" s="23"/>
    </row>
    <row r="60" spans="1:5" ht="25.5" customHeight="1">
      <c r="A60" s="75" t="s">
        <v>102</v>
      </c>
      <c r="B60" s="75"/>
      <c r="C60" s="75"/>
      <c r="D60" s="75"/>
      <c r="E60" s="46"/>
    </row>
    <row r="61" spans="1:5" ht="12.75">
      <c r="A61" s="46"/>
      <c r="B61" s="46"/>
      <c r="C61" s="46"/>
      <c r="D61" s="46"/>
      <c r="E61" s="46"/>
    </row>
    <row r="62" spans="1:5" ht="12.75">
      <c r="A62" s="46"/>
      <c r="B62" s="46"/>
      <c r="C62" s="46"/>
      <c r="D62" s="46"/>
      <c r="E62" s="46"/>
    </row>
    <row r="63" spans="1:5" ht="12.75">
      <c r="A63" s="75" t="s">
        <v>155</v>
      </c>
      <c r="B63" s="76"/>
      <c r="C63" s="76"/>
      <c r="D63" s="76"/>
      <c r="E63" s="11"/>
    </row>
    <row r="64" spans="1:5" ht="12.75">
      <c r="A64" s="76"/>
      <c r="B64" s="76"/>
      <c r="C64" s="76"/>
      <c r="D64" s="76"/>
      <c r="E64" s="11"/>
    </row>
    <row r="65" spans="1:4" ht="12.75">
      <c r="A65" s="34"/>
      <c r="B65" s="34"/>
      <c r="C65" s="34"/>
      <c r="D65" s="34"/>
    </row>
  </sheetData>
  <mergeCells count="2">
    <mergeCell ref="A60:D60"/>
    <mergeCell ref="A63:D64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 Kwong Yokohama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TKYB</dc:creator>
  <cp:keywords/>
  <dc:description/>
  <cp:lastModifiedBy>MS TAN</cp:lastModifiedBy>
  <cp:lastPrinted>2003-05-28T08:50:17Z</cp:lastPrinted>
  <dcterms:created xsi:type="dcterms:W3CDTF">2002-11-05T00:02:16Z</dcterms:created>
  <dcterms:modified xsi:type="dcterms:W3CDTF">2003-05-28T09:45:43Z</dcterms:modified>
  <cp:category/>
  <cp:version/>
  <cp:contentType/>
  <cp:contentStatus/>
</cp:coreProperties>
</file>